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生活部\保険年金課\保険年金係→健康保険課\★★★文書分類表★★★\07-01-01-16　庁内文書（町広報、町ホームページ関係）\R7\HP\R7.7月HP更新（国保・後期）\"/>
    </mc:Choice>
  </mc:AlternateContent>
  <xr:revisionPtr revIDLastSave="0" documentId="13_ncr:1_{71581A27-0313-4904-B532-44F094B708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7年度試算" sheetId="3" r:id="rId1"/>
  </sheets>
  <definedNames>
    <definedName name="_xlnm._FilterDatabase" localSheetId="0" hidden="1">'R7年度試算'!$C$18:$H$26</definedName>
    <definedName name="_xlnm.Print_Area" localSheetId="0">'R7年度試算'!$A$1:$L$71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" l="1"/>
  <c r="F36" i="3" s="1"/>
  <c r="G27" i="3" l="1"/>
  <c r="F27" i="3"/>
  <c r="I27" i="3"/>
  <c r="H27" i="3"/>
  <c r="C36" i="3" s="1"/>
  <c r="D27" i="3"/>
  <c r="F38" i="3" s="1"/>
  <c r="AA26" i="3"/>
  <c r="AD26" i="3" s="1"/>
  <c r="Y26" i="3"/>
  <c r="X26" i="3"/>
  <c r="W26" i="3"/>
  <c r="V26" i="3"/>
  <c r="T26" i="3"/>
  <c r="S26" i="3"/>
  <c r="Q26" i="3"/>
  <c r="R26" i="3" s="1"/>
  <c r="AA25" i="3"/>
  <c r="AE25" i="3" s="1"/>
  <c r="Y25" i="3"/>
  <c r="X25" i="3"/>
  <c r="V25" i="3"/>
  <c r="W25" i="3" s="1"/>
  <c r="T25" i="3"/>
  <c r="S25" i="3"/>
  <c r="Q25" i="3"/>
  <c r="R25" i="3" s="1"/>
  <c r="AA24" i="3"/>
  <c r="AB24" i="3" s="1"/>
  <c r="AC24" i="3" s="1"/>
  <c r="Y24" i="3"/>
  <c r="X24" i="3"/>
  <c r="V24" i="3"/>
  <c r="W24" i="3" s="1"/>
  <c r="T24" i="3"/>
  <c r="S24" i="3"/>
  <c r="Q24" i="3"/>
  <c r="R24" i="3" s="1"/>
  <c r="AA23" i="3"/>
  <c r="AB23" i="3" s="1"/>
  <c r="AC23" i="3" s="1"/>
  <c r="Y23" i="3"/>
  <c r="X23" i="3"/>
  <c r="V23" i="3"/>
  <c r="W23" i="3" s="1"/>
  <c r="T23" i="3"/>
  <c r="S23" i="3"/>
  <c r="Q23" i="3"/>
  <c r="R23" i="3" s="1"/>
  <c r="AA22" i="3"/>
  <c r="AD22" i="3" s="1"/>
  <c r="Y22" i="3"/>
  <c r="X22" i="3"/>
  <c r="V22" i="3"/>
  <c r="W22" i="3" s="1"/>
  <c r="T22" i="3"/>
  <c r="S22" i="3"/>
  <c r="Q22" i="3"/>
  <c r="R22" i="3" s="1"/>
  <c r="AA21" i="3"/>
  <c r="AE21" i="3" s="1"/>
  <c r="Y21" i="3"/>
  <c r="X21" i="3"/>
  <c r="V21" i="3"/>
  <c r="W21" i="3" s="1"/>
  <c r="T21" i="3"/>
  <c r="S21" i="3"/>
  <c r="Q21" i="3"/>
  <c r="R21" i="3" s="1"/>
  <c r="AA20" i="3"/>
  <c r="AB20" i="3" s="1"/>
  <c r="AC20" i="3" s="1"/>
  <c r="Y20" i="3"/>
  <c r="X20" i="3"/>
  <c r="V20" i="3"/>
  <c r="T20" i="3"/>
  <c r="S20" i="3"/>
  <c r="Q20" i="3"/>
  <c r="R20" i="3" s="1"/>
  <c r="AA19" i="3"/>
  <c r="AE19" i="3" s="1"/>
  <c r="Y19" i="3"/>
  <c r="X19" i="3"/>
  <c r="V19" i="3"/>
  <c r="T19" i="3"/>
  <c r="S19" i="3"/>
  <c r="Q19" i="3"/>
  <c r="R19" i="3" s="1"/>
  <c r="AC16" i="3"/>
  <c r="W16" i="3"/>
  <c r="V16" i="3"/>
  <c r="AB16" i="3" s="1"/>
  <c r="F37" i="3" l="1"/>
  <c r="AB26" i="3"/>
  <c r="AC26" i="3" s="1"/>
  <c r="AB22" i="3"/>
  <c r="AC22" i="3" s="1"/>
  <c r="H36" i="3"/>
  <c r="AD21" i="3"/>
  <c r="AB21" i="3"/>
  <c r="AC21" i="3" s="1"/>
  <c r="AD25" i="3"/>
  <c r="X27" i="3"/>
  <c r="E49" i="3" s="1"/>
  <c r="AD24" i="3"/>
  <c r="AB25" i="3"/>
  <c r="AC25" i="3" s="1"/>
  <c r="R27" i="3"/>
  <c r="D46" i="3" s="1"/>
  <c r="T27" i="3"/>
  <c r="U27" i="3" s="1"/>
  <c r="AD20" i="3"/>
  <c r="S27" i="3"/>
  <c r="E43" i="3" s="1"/>
  <c r="Y27" i="3"/>
  <c r="Z27" i="3" s="1"/>
  <c r="W20" i="3"/>
  <c r="W19" i="3"/>
  <c r="AD19" i="3"/>
  <c r="AE22" i="3"/>
  <c r="AD23" i="3"/>
  <c r="AE26" i="3"/>
  <c r="Q27" i="3"/>
  <c r="V27" i="3"/>
  <c r="AB19" i="3"/>
  <c r="AE20" i="3"/>
  <c r="AE23" i="3"/>
  <c r="AE24" i="3"/>
  <c r="D49" i="3" l="1"/>
  <c r="E42" i="3"/>
  <c r="AE27" i="3"/>
  <c r="AF27" i="3" s="1"/>
  <c r="F55" i="3" s="1"/>
  <c r="AD27" i="3"/>
  <c r="F43" i="3" s="1"/>
  <c r="W27" i="3"/>
  <c r="E46" i="3" s="1"/>
  <c r="D55" i="3"/>
  <c r="E52" i="3"/>
  <c r="E55" i="3"/>
  <c r="D52" i="3"/>
  <c r="AC19" i="3"/>
  <c r="AC27" i="3" s="1"/>
  <c r="AB27" i="3"/>
  <c r="F49" i="3" l="1"/>
  <c r="H49" i="3" s="1"/>
  <c r="F52" i="3"/>
  <c r="H52" i="3" s="1"/>
  <c r="D58" i="3"/>
  <c r="D62" i="3" s="1"/>
  <c r="D59" i="3" s="1"/>
  <c r="E58" i="3"/>
  <c r="H55" i="3"/>
  <c r="F46" i="3"/>
  <c r="F42" i="3"/>
  <c r="E62" i="3" l="1"/>
  <c r="E63" i="3" s="1"/>
  <c r="F58" i="3"/>
  <c r="H46" i="3"/>
  <c r="D63" i="3"/>
  <c r="E59" i="3" l="1"/>
  <c r="F62" i="3"/>
  <c r="H62" i="3" s="1"/>
  <c r="F63" i="3" l="1"/>
  <c r="H63" i="3" s="1"/>
  <c r="F59" i="3"/>
  <c r="H59" i="3" s="1"/>
  <c r="H68" i="3" l="1"/>
  <c r="H6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F4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年齢が４０歳～６４歳のみ対象</t>
        </r>
      </text>
    </comment>
    <comment ref="C74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データ→データの入力規則→リスト→リスト範囲セルを選択</t>
        </r>
      </text>
    </comment>
    <comment ref="C79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データ→データの入力規則→リスト→リスト範囲セルを選択</t>
        </r>
      </text>
    </comment>
  </commentList>
</comments>
</file>

<file path=xl/sharedStrings.xml><?xml version="1.0" encoding="utf-8"?>
<sst xmlns="http://schemas.openxmlformats.org/spreadsheetml/2006/main" count="120" uniqueCount="90">
  <si>
    <t>医療分</t>
    <rPh sb="0" eb="2">
      <t>イリョウ</t>
    </rPh>
    <rPh sb="2" eb="3">
      <t>ブン</t>
    </rPh>
    <phoneticPr fontId="2"/>
  </si>
  <si>
    <t>支援金分</t>
    <rPh sb="0" eb="3">
      <t>シエンキン</t>
    </rPh>
    <rPh sb="3" eb="4">
      <t>ブン</t>
    </rPh>
    <phoneticPr fontId="2"/>
  </si>
  <si>
    <t>介護分</t>
    <rPh sb="0" eb="2">
      <t>カイゴ</t>
    </rPh>
    <rPh sb="2" eb="3">
      <t>ブン</t>
    </rPh>
    <phoneticPr fontId="2"/>
  </si>
  <si>
    <t>所得割率</t>
    <rPh sb="0" eb="3">
      <t>ショトクワリ</t>
    </rPh>
    <rPh sb="3" eb="4">
      <t>リツ</t>
    </rPh>
    <phoneticPr fontId="2"/>
  </si>
  <si>
    <t>資産割率</t>
    <rPh sb="0" eb="3">
      <t>シサンワリ</t>
    </rPh>
    <rPh sb="3" eb="4">
      <t>リツ</t>
    </rPh>
    <phoneticPr fontId="2"/>
  </si>
  <si>
    <t>均等割率</t>
    <rPh sb="0" eb="3">
      <t>キントウワリ</t>
    </rPh>
    <rPh sb="3" eb="4">
      <t>リツ</t>
    </rPh>
    <phoneticPr fontId="2"/>
  </si>
  <si>
    <t>平等割率</t>
    <rPh sb="0" eb="3">
      <t>ビョウドウワ</t>
    </rPh>
    <rPh sb="3" eb="4">
      <t>リツ</t>
    </rPh>
    <phoneticPr fontId="2"/>
  </si>
  <si>
    <t>世帯主</t>
    <rPh sb="0" eb="3">
      <t>セタイヌシ</t>
    </rPh>
    <phoneticPr fontId="2"/>
  </si>
  <si>
    <t>世帯員①</t>
    <rPh sb="0" eb="3">
      <t>セタイイン</t>
    </rPh>
    <phoneticPr fontId="2"/>
  </si>
  <si>
    <t>　〃　②</t>
    <phoneticPr fontId="2"/>
  </si>
  <si>
    <t>　〃　③</t>
    <phoneticPr fontId="2"/>
  </si>
  <si>
    <t>　〃　④</t>
    <phoneticPr fontId="2"/>
  </si>
  <si>
    <t>　〃　⑤</t>
    <phoneticPr fontId="2"/>
  </si>
  <si>
    <t>　〃　⑥</t>
    <phoneticPr fontId="2"/>
  </si>
  <si>
    <t>　〃　⑦</t>
    <phoneticPr fontId="2"/>
  </si>
  <si>
    <t>年齢</t>
    <rPh sb="0" eb="2">
      <t>ネンレイ</t>
    </rPh>
    <phoneticPr fontId="2"/>
  </si>
  <si>
    <t>所得金額</t>
    <rPh sb="0" eb="2">
      <t>ショトク</t>
    </rPh>
    <rPh sb="2" eb="4">
      <t>キンガク</t>
    </rPh>
    <phoneticPr fontId="2"/>
  </si>
  <si>
    <t>固定資産税</t>
    <rPh sb="0" eb="2">
      <t>コテイ</t>
    </rPh>
    <rPh sb="2" eb="5">
      <t>シサンゼイ</t>
    </rPh>
    <phoneticPr fontId="2"/>
  </si>
  <si>
    <t>軽減割合</t>
    <rPh sb="0" eb="2">
      <t>ケイゲン</t>
    </rPh>
    <rPh sb="2" eb="4">
      <t>ワリアイ</t>
    </rPh>
    <phoneticPr fontId="2"/>
  </si>
  <si>
    <t>軽減基準額</t>
    <rPh sb="0" eb="2">
      <t>ケイゲン</t>
    </rPh>
    <rPh sb="2" eb="5">
      <t>キジュンガク</t>
    </rPh>
    <phoneticPr fontId="2"/>
  </si>
  <si>
    <t>○</t>
    <phoneticPr fontId="2"/>
  </si>
  <si>
    <t>×</t>
    <phoneticPr fontId="2"/>
  </si>
  <si>
    <t>合計</t>
    <rPh sb="0" eb="2">
      <t>ゴウケイ</t>
    </rPh>
    <phoneticPr fontId="2"/>
  </si>
  <si>
    <t>合計（加入者数）</t>
    <rPh sb="0" eb="2">
      <t>ゴウケイ</t>
    </rPh>
    <rPh sb="3" eb="6">
      <t>カニュウシャ</t>
    </rPh>
    <rPh sb="6" eb="7">
      <t>スウ</t>
    </rPh>
    <phoneticPr fontId="2"/>
  </si>
  <si>
    <t>所得割</t>
    <rPh sb="0" eb="2">
      <t>ショトク</t>
    </rPh>
    <rPh sb="2" eb="3">
      <t>ワリ</t>
    </rPh>
    <phoneticPr fontId="2"/>
  </si>
  <si>
    <t>資産割</t>
    <rPh sb="0" eb="3">
      <t>シサンワリ</t>
    </rPh>
    <phoneticPr fontId="2"/>
  </si>
  <si>
    <t>均等割</t>
    <rPh sb="0" eb="3">
      <t>キントウワリ</t>
    </rPh>
    <phoneticPr fontId="2"/>
  </si>
  <si>
    <t>平等割</t>
    <rPh sb="0" eb="3">
      <t>ビョウドウワリ</t>
    </rPh>
    <phoneticPr fontId="2"/>
  </si>
  <si>
    <t>加入有無</t>
    <rPh sb="0" eb="2">
      <t>カニュウ</t>
    </rPh>
    <rPh sb="2" eb="4">
      <t>ウム</t>
    </rPh>
    <phoneticPr fontId="2"/>
  </si>
  <si>
    <t>計</t>
    <rPh sb="0" eb="1">
      <t>ケイ</t>
    </rPh>
    <phoneticPr fontId="2"/>
  </si>
  <si>
    <t>（加入者数×料率）</t>
    <rPh sb="1" eb="4">
      <t>カニュウシャ</t>
    </rPh>
    <rPh sb="4" eb="5">
      <t>スウ</t>
    </rPh>
    <rPh sb="6" eb="8">
      <t>リョウリツ</t>
    </rPh>
    <phoneticPr fontId="2"/>
  </si>
  <si>
    <t>（１世帯×料率）</t>
    <rPh sb="2" eb="4">
      <t>セタイ</t>
    </rPh>
    <rPh sb="5" eb="7">
      <t>リョウリツ</t>
    </rPh>
    <phoneticPr fontId="2"/>
  </si>
  <si>
    <t>（年間保険料÷12月）</t>
    <rPh sb="1" eb="3">
      <t>ネンカン</t>
    </rPh>
    <rPh sb="3" eb="6">
      <t>ホケンリョウ</t>
    </rPh>
    <rPh sb="9" eb="10">
      <t>ツキ</t>
    </rPh>
    <phoneticPr fontId="2"/>
  </si>
  <si>
    <t>（年間保険料÷9期）</t>
    <rPh sb="1" eb="3">
      <t>ネンカン</t>
    </rPh>
    <rPh sb="3" eb="6">
      <t>ホケンリョウ</t>
    </rPh>
    <rPh sb="8" eb="9">
      <t>キ</t>
    </rPh>
    <phoneticPr fontId="2"/>
  </si>
  <si>
    <t>加入○ならば表記、×ならば空白</t>
    <rPh sb="0" eb="2">
      <t>カニュウ</t>
    </rPh>
    <rPh sb="6" eb="8">
      <t>ヒョウキ</t>
    </rPh>
    <rPh sb="13" eb="15">
      <t>クウハク</t>
    </rPh>
    <phoneticPr fontId="2"/>
  </si>
  <si>
    <t>支援分</t>
    <rPh sb="0" eb="2">
      <t>シエン</t>
    </rPh>
    <rPh sb="2" eb="3">
      <t>ブン</t>
    </rPh>
    <phoneticPr fontId="2"/>
  </si>
  <si>
    <t>加入者の年齢表示</t>
    <rPh sb="0" eb="3">
      <t>カニュウシャ</t>
    </rPh>
    <rPh sb="4" eb="6">
      <t>ネンレイ</t>
    </rPh>
    <rPh sb="6" eb="8">
      <t>ヒョウジ</t>
    </rPh>
    <phoneticPr fontId="2"/>
  </si>
  <si>
    <t>加入○で、かつ40～64歳を表記、×及び39歳未満、65歳以上ならば空白</t>
    <rPh sb="0" eb="2">
      <t>カニュウ</t>
    </rPh>
    <rPh sb="12" eb="13">
      <t>サイ</t>
    </rPh>
    <rPh sb="14" eb="16">
      <t>ヒョウキ</t>
    </rPh>
    <rPh sb="18" eb="19">
      <t>オヨ</t>
    </rPh>
    <rPh sb="22" eb="23">
      <t>サイ</t>
    </rPh>
    <rPh sb="23" eb="25">
      <t>ミマン</t>
    </rPh>
    <rPh sb="28" eb="29">
      <t>サイ</t>
    </rPh>
    <rPh sb="29" eb="31">
      <t>イジョウ</t>
    </rPh>
    <rPh sb="34" eb="36">
      <t>クウハク</t>
    </rPh>
    <phoneticPr fontId="2"/>
  </si>
  <si>
    <t>(賦課限度額)</t>
    <rPh sb="1" eb="3">
      <t>フカ</t>
    </rPh>
    <rPh sb="3" eb="6">
      <t>ゲンドガク</t>
    </rPh>
    <phoneticPr fontId="2"/>
  </si>
  <si>
    <t>限度超過額</t>
    <rPh sb="0" eb="2">
      <t>ゲンド</t>
    </rPh>
    <rPh sb="2" eb="5">
      <t>チョウカガク</t>
    </rPh>
    <phoneticPr fontId="2"/>
  </si>
  <si>
    <t>非表示</t>
    <rPh sb="0" eb="3">
      <t>ヒヒョウジ</t>
    </rPh>
    <phoneticPr fontId="2"/>
  </si>
  <si>
    <t>【世帯主及び加入者の情報を入力してください。】</t>
    <rPh sb="1" eb="4">
      <t>セタイヌシ</t>
    </rPh>
    <rPh sb="4" eb="5">
      <t>オヨ</t>
    </rPh>
    <rPh sb="6" eb="8">
      <t>カニュウ</t>
    </rPh>
    <rPh sb="8" eb="9">
      <t>シャ</t>
    </rPh>
    <rPh sb="10" eb="12">
      <t>ジョウホウ</t>
    </rPh>
    <rPh sb="13" eb="15">
      <t>ニュウリョク</t>
    </rPh>
    <phoneticPr fontId="2"/>
  </si>
  <si>
    <t>【保険料率】</t>
    <rPh sb="1" eb="3">
      <t>ホケン</t>
    </rPh>
    <rPh sb="3" eb="5">
      <t>リョウリツ</t>
    </rPh>
    <phoneticPr fontId="2"/>
  </si>
  <si>
    <t>3) 給与、公的年金の所得金額は、国税庁ホームページなどでご確認ください。</t>
    <rPh sb="3" eb="5">
      <t>キュウヨ</t>
    </rPh>
    <rPh sb="6" eb="8">
      <t>コウテキ</t>
    </rPh>
    <rPh sb="8" eb="10">
      <t>ネンキン</t>
    </rPh>
    <rPh sb="11" eb="13">
      <t>ショトク</t>
    </rPh>
    <rPh sb="13" eb="15">
      <t>キンガク</t>
    </rPh>
    <rPh sb="17" eb="20">
      <t>コクゼイチョウ</t>
    </rPh>
    <rPh sb="30" eb="32">
      <t>カクニン</t>
    </rPh>
    <phoneticPr fontId="2"/>
  </si>
  <si>
    <t>１ヶ月 あたり</t>
    <rPh sb="2" eb="3">
      <t>ゲツ</t>
    </rPh>
    <phoneticPr fontId="2"/>
  </si>
  <si>
    <t>１期 あたり</t>
    <rPh sb="1" eb="2">
      <t>キ</t>
    </rPh>
    <phoneticPr fontId="2"/>
  </si>
  <si>
    <t>支援分を再掲</t>
    <rPh sb="0" eb="2">
      <t>シエン</t>
    </rPh>
    <rPh sb="2" eb="3">
      <t>ブン</t>
    </rPh>
    <rPh sb="4" eb="6">
      <t>サイケイ</t>
    </rPh>
    <phoneticPr fontId="2"/>
  </si>
  <si>
    <t>医療分を再掲</t>
    <rPh sb="0" eb="2">
      <t>イリョウ</t>
    </rPh>
    <rPh sb="2" eb="3">
      <t>ブン</t>
    </rPh>
    <rPh sb="4" eb="6">
      <t>サイケイ</t>
    </rPh>
    <phoneticPr fontId="2"/>
  </si>
  <si>
    <t>介護分(40～64歳)を再掲</t>
    <rPh sb="0" eb="2">
      <t>カイゴ</t>
    </rPh>
    <rPh sb="2" eb="3">
      <t>ブン</t>
    </rPh>
    <rPh sb="9" eb="10">
      <t>サイ</t>
    </rPh>
    <rPh sb="12" eb="14">
      <t>サイケイ</t>
    </rPh>
    <phoneticPr fontId="2"/>
  </si>
  <si>
    <t>4) 世帯主及び加入者で未申告の方がいる場合は、保険料が軽減されない場合があります。</t>
    <rPh sb="3" eb="6">
      <t>セタイヌシ</t>
    </rPh>
    <rPh sb="6" eb="7">
      <t>オヨ</t>
    </rPh>
    <rPh sb="8" eb="11">
      <t>カニュウシャ</t>
    </rPh>
    <rPh sb="12" eb="15">
      <t>ミシンコク</t>
    </rPh>
    <rPh sb="16" eb="17">
      <t>カタ</t>
    </rPh>
    <rPh sb="20" eb="22">
      <t>バアイ</t>
    </rPh>
    <rPh sb="24" eb="27">
      <t>ホケンリョウ</t>
    </rPh>
    <rPh sb="28" eb="30">
      <t>ケイゲン</t>
    </rPh>
    <rPh sb="34" eb="36">
      <t>バアイ</t>
    </rPh>
    <phoneticPr fontId="2"/>
  </si>
  <si>
    <t>加入有無
(○・×を選択)</t>
    <rPh sb="0" eb="2">
      <t>カニュウ</t>
    </rPh>
    <rPh sb="2" eb="4">
      <t>ウム</t>
    </rPh>
    <rPh sb="10" eb="12">
      <t>センタク</t>
    </rPh>
    <phoneticPr fontId="2"/>
  </si>
  <si>
    <t>【非表示】</t>
    <rPh sb="1" eb="4">
      <t>ヒヒョウジ</t>
    </rPh>
    <phoneticPr fontId="2"/>
  </si>
  <si>
    <t>年間保険料 合計</t>
    <rPh sb="0" eb="2">
      <t>ネンカン</t>
    </rPh>
    <rPh sb="2" eb="5">
      <t>ホケンリョウ</t>
    </rPh>
    <rPh sb="6" eb="8">
      <t>ゴウケイ</t>
    </rPh>
    <phoneticPr fontId="2"/>
  </si>
  <si>
    <t>※年間保険料とは、4月～翌年3月までの保険料です。
※年間保険料は、10円未満の端数を切り捨てています。</t>
    <rPh sb="1" eb="3">
      <t>ネンカン</t>
    </rPh>
    <rPh sb="3" eb="6">
      <t>ホケンリョウ</t>
    </rPh>
    <rPh sb="10" eb="11">
      <t>ガツ</t>
    </rPh>
    <rPh sb="12" eb="14">
      <t>ヨクネン</t>
    </rPh>
    <rPh sb="15" eb="16">
      <t>ガツ</t>
    </rPh>
    <rPh sb="19" eb="22">
      <t>ホケンリョウ</t>
    </rPh>
    <phoneticPr fontId="2"/>
  </si>
  <si>
    <t>賦課限度額(上限)</t>
    <rPh sb="0" eb="2">
      <t>フカ</t>
    </rPh>
    <rPh sb="2" eb="5">
      <t>ゲンドガク</t>
    </rPh>
    <rPh sb="6" eb="8">
      <t>ジョウゲン</t>
    </rPh>
    <phoneticPr fontId="2"/>
  </si>
  <si>
    <t>2)「総所得金額等」とは、収入額から必要経費を除いた額で、社会保険料等の各種所得控除前の金額です。</t>
    <rPh sb="3" eb="4">
      <t>ソウ</t>
    </rPh>
    <rPh sb="4" eb="6">
      <t>ショトク</t>
    </rPh>
    <rPh sb="6" eb="8">
      <t>キンガク</t>
    </rPh>
    <rPh sb="8" eb="9">
      <t>トウ</t>
    </rPh>
    <rPh sb="13" eb="16">
      <t>シュウニュウガク</t>
    </rPh>
    <rPh sb="18" eb="20">
      <t>ヒツヨウ</t>
    </rPh>
    <rPh sb="20" eb="22">
      <t>ケイヒ</t>
    </rPh>
    <rPh sb="23" eb="24">
      <t>ノゾ</t>
    </rPh>
    <rPh sb="26" eb="27">
      <t>ガク</t>
    </rPh>
    <rPh sb="29" eb="31">
      <t>シャカイ</t>
    </rPh>
    <rPh sb="31" eb="34">
      <t>ホケンリョウ</t>
    </rPh>
    <rPh sb="34" eb="35">
      <t>トウ</t>
    </rPh>
    <phoneticPr fontId="2"/>
  </si>
  <si>
    <t>軽減判定所得（総所得金額等の合計）</t>
    <rPh sb="0" eb="2">
      <t>ケイゲン</t>
    </rPh>
    <rPh sb="2" eb="4">
      <t>ハンテイ</t>
    </rPh>
    <rPh sb="4" eb="6">
      <t>ショトク</t>
    </rPh>
    <rPh sb="7" eb="8">
      <t>ソウ</t>
    </rPh>
    <rPh sb="8" eb="10">
      <t>ショトク</t>
    </rPh>
    <rPh sb="10" eb="12">
      <t>キンガク</t>
    </rPh>
    <rPh sb="12" eb="13">
      <t>トウ</t>
    </rPh>
    <rPh sb="14" eb="16">
      <t>ゴウケイ</t>
    </rPh>
    <phoneticPr fontId="2"/>
  </si>
  <si>
    <t>基礎控除後</t>
    <rPh sb="0" eb="2">
      <t>キソ</t>
    </rPh>
    <rPh sb="2" eb="4">
      <t>コウジョ</t>
    </rPh>
    <rPh sb="4" eb="5">
      <t>ゴ</t>
    </rPh>
    <phoneticPr fontId="2"/>
  </si>
  <si>
    <t>基礎控除：</t>
    <rPh sb="0" eb="2">
      <t>キソ</t>
    </rPh>
    <rPh sb="2" eb="4">
      <t>コウジョ</t>
    </rPh>
    <phoneticPr fontId="2"/>
  </si>
  <si>
    <t>IF(AND(40&lt;=$U21,U21&lt;=64),F21,"")</t>
    <phoneticPr fontId="2"/>
  </si>
  <si>
    <t>IF(C36&lt;=F36,E36,IF(C36&lt;=F37,E37,IF(C36&lt;=F38,E38,0)))</t>
    <phoneticPr fontId="2"/>
  </si>
  <si>
    <t>基礎控除後の総所得金額等（賦課基準額）</t>
    <rPh sb="0" eb="2">
      <t>キソ</t>
    </rPh>
    <rPh sb="2" eb="4">
      <t>コウジョ</t>
    </rPh>
    <rPh sb="4" eb="5">
      <t>ゴ</t>
    </rPh>
    <rPh sb="6" eb="9">
      <t>ソウショトク</t>
    </rPh>
    <rPh sb="9" eb="11">
      <t>キンガク</t>
    </rPh>
    <rPh sb="11" eb="12">
      <t>トウ</t>
    </rPh>
    <rPh sb="13" eb="15">
      <t>フカ</t>
    </rPh>
    <rPh sb="15" eb="18">
      <t>キジュンガク</t>
    </rPh>
    <phoneticPr fontId="2"/>
  </si>
  <si>
    <t>総所得金額等</t>
    <rPh sb="0" eb="1">
      <t>ソウ</t>
    </rPh>
    <rPh sb="1" eb="3">
      <t>ショトク</t>
    </rPh>
    <rPh sb="3" eb="5">
      <t>キンガク</t>
    </rPh>
    <rPh sb="5" eb="6">
      <t>トウ</t>
    </rPh>
    <phoneticPr fontId="2"/>
  </si>
  <si>
    <t>固定資産税額</t>
    <rPh sb="0" eb="2">
      <t>コテイ</t>
    </rPh>
    <rPh sb="2" eb="5">
      <t>シサンゼイ</t>
    </rPh>
    <rPh sb="5" eb="6">
      <t>ガク</t>
    </rPh>
    <phoneticPr fontId="2"/>
  </si>
  <si>
    <t>（賦課基準額×料率）</t>
    <rPh sb="1" eb="6">
      <t>フカキジュンガク</t>
    </rPh>
    <phoneticPr fontId="2"/>
  </si>
  <si>
    <t>（固定資産税額×料率）</t>
    <rPh sb="1" eb="3">
      <t>コテイ</t>
    </rPh>
    <rPh sb="3" eb="6">
      <t>シサンゼイ</t>
    </rPh>
    <rPh sb="6" eb="7">
      <t>ガク</t>
    </rPh>
    <rPh sb="8" eb="10">
      <t>リョウリツ</t>
    </rPh>
    <phoneticPr fontId="2"/>
  </si>
  <si>
    <t>医療分・支援金分</t>
    <rPh sb="0" eb="2">
      <t>イリョウ</t>
    </rPh>
    <rPh sb="2" eb="3">
      <t>ブン</t>
    </rPh>
    <rPh sb="4" eb="7">
      <t>シエンキン</t>
    </rPh>
    <rPh sb="7" eb="8">
      <t>ブン</t>
    </rPh>
    <phoneticPr fontId="2"/>
  </si>
  <si>
    <t>【保険料軽減判定】</t>
    <rPh sb="1" eb="4">
      <t>ホケンリョウ</t>
    </rPh>
    <rPh sb="4" eb="6">
      <t>ケイゲン</t>
    </rPh>
    <rPh sb="6" eb="8">
      <t>ハンテイ</t>
    </rPh>
    <phoneticPr fontId="2"/>
  </si>
  <si>
    <t>介護分(40～64歳)</t>
    <rPh sb="0" eb="2">
      <t>カイゴ</t>
    </rPh>
    <rPh sb="2" eb="3">
      <t>ブン</t>
    </rPh>
    <rPh sb="9" eb="10">
      <t>サイ</t>
    </rPh>
    <phoneticPr fontId="2"/>
  </si>
  <si>
    <t>（注意：1円未満四捨五入）</t>
    <rPh sb="1" eb="3">
      <t>チュウイ</t>
    </rPh>
    <rPh sb="5" eb="8">
      <t>エンミマン</t>
    </rPh>
    <rPh sb="8" eb="12">
      <t>シシャゴニュウ</t>
    </rPh>
    <phoneticPr fontId="2"/>
  </si>
  <si>
    <t>【保険料算定の基礎となる額等】</t>
    <rPh sb="1" eb="4">
      <t>ホケンリョウ</t>
    </rPh>
    <rPh sb="4" eb="6">
      <t>サンテイ</t>
    </rPh>
    <rPh sb="7" eb="9">
      <t>キソ</t>
    </rPh>
    <rPh sb="12" eb="13">
      <t>ガク</t>
    </rPh>
    <rPh sb="13" eb="14">
      <t>トウ</t>
    </rPh>
    <phoneticPr fontId="2"/>
  </si>
  <si>
    <t>※保険料率等は、医療費等の動向を勘案し、毎年度見直しを行います。</t>
    <rPh sb="1" eb="3">
      <t>ホケン</t>
    </rPh>
    <rPh sb="3" eb="5">
      <t>リョウリツ</t>
    </rPh>
    <rPh sb="5" eb="6">
      <t>トウ</t>
    </rPh>
    <rPh sb="8" eb="11">
      <t>イリョウヒ</t>
    </rPh>
    <rPh sb="11" eb="12">
      <t>トウ</t>
    </rPh>
    <rPh sb="13" eb="15">
      <t>ドウコウ</t>
    </rPh>
    <rPh sb="16" eb="18">
      <t>カンアン</t>
    </rPh>
    <rPh sb="20" eb="23">
      <t>マイネンド</t>
    </rPh>
    <rPh sb="23" eb="25">
      <t>ミナオ</t>
    </rPh>
    <rPh sb="27" eb="28">
      <t>オコナ</t>
    </rPh>
    <phoneticPr fontId="2"/>
  </si>
  <si>
    <t>前年中の総所得金額等に対する保険料</t>
    <rPh sb="0" eb="3">
      <t>ゼンネンチュウ</t>
    </rPh>
    <rPh sb="4" eb="7">
      <t>ソウショトク</t>
    </rPh>
    <rPh sb="7" eb="10">
      <t>キンガクナド</t>
    </rPh>
    <rPh sb="11" eb="12">
      <t>タイ</t>
    </rPh>
    <rPh sb="14" eb="17">
      <t>ホケンリョウ</t>
    </rPh>
    <phoneticPr fontId="2"/>
  </si>
  <si>
    <t>1人あたりにかかる保険料</t>
    <phoneticPr fontId="2"/>
  </si>
  <si>
    <t>1世帯あたりにかかる保険料</t>
    <phoneticPr fontId="2"/>
  </si>
  <si>
    <t>当該年度固定資産税額(土地・家屋)に対する保険料</t>
    <phoneticPr fontId="2"/>
  </si>
  <si>
    <t>注意：この試算は、あくまでも一般的な計算であり、所得の種類や年齢等により実際の保険料とは</t>
    <rPh sb="0" eb="2">
      <t>チュウイ</t>
    </rPh>
    <rPh sb="5" eb="7">
      <t>シサン</t>
    </rPh>
    <rPh sb="14" eb="17">
      <t>イッパンテキ</t>
    </rPh>
    <rPh sb="18" eb="20">
      <t>ケイサン</t>
    </rPh>
    <rPh sb="24" eb="26">
      <t>ショトク</t>
    </rPh>
    <rPh sb="27" eb="29">
      <t>シュルイ</t>
    </rPh>
    <rPh sb="30" eb="32">
      <t>ネンレイ</t>
    </rPh>
    <rPh sb="32" eb="33">
      <t>トウ</t>
    </rPh>
    <rPh sb="36" eb="38">
      <t>ジッサイ</t>
    </rPh>
    <rPh sb="39" eb="42">
      <t>ホケンリョウ</t>
    </rPh>
    <phoneticPr fontId="2"/>
  </si>
  <si>
    <t>　　　一致しない場合がありますので、あらかじめご了承ください。</t>
    <phoneticPr fontId="2"/>
  </si>
  <si>
    <t>所得の種類</t>
    <rPh sb="0" eb="2">
      <t>ショトク</t>
    </rPh>
    <rPh sb="3" eb="5">
      <t>シュルイ</t>
    </rPh>
    <phoneticPr fontId="2"/>
  </si>
  <si>
    <t>●</t>
    <phoneticPr fontId="2"/>
  </si>
  <si>
    <t>×</t>
    <phoneticPr fontId="2"/>
  </si>
  <si>
    <t>給与･年金</t>
    <rPh sb="0" eb="2">
      <t>キュウヨ</t>
    </rPh>
    <rPh sb="3" eb="5">
      <t>ネンキン</t>
    </rPh>
    <phoneticPr fontId="2"/>
  </si>
  <si>
    <r>
      <t>東員町国民健康保険料の試算</t>
    </r>
    <r>
      <rPr>
        <b/>
        <sz val="20"/>
        <color theme="1"/>
        <rFont val="ＭＳ ゴシック"/>
        <family val="3"/>
        <charset val="128"/>
      </rPr>
      <t>（目安）</t>
    </r>
    <rPh sb="0" eb="3">
      <t>トウインチョウ</t>
    </rPh>
    <rPh sb="14" eb="16">
      <t>メヤス</t>
    </rPh>
    <phoneticPr fontId="2"/>
  </si>
  <si>
    <t>その他</t>
    <rPh sb="2" eb="3">
      <t>ホカ</t>
    </rPh>
    <phoneticPr fontId="2"/>
  </si>
  <si>
    <t>加入者のうち給与年金所得がある人数</t>
    <rPh sb="0" eb="3">
      <t>カニュウシャ</t>
    </rPh>
    <rPh sb="6" eb="8">
      <t>キュウヨ</t>
    </rPh>
    <rPh sb="8" eb="10">
      <t>ネンキン</t>
    </rPh>
    <rPh sb="10" eb="12">
      <t>ショトク</t>
    </rPh>
    <rPh sb="15" eb="17">
      <t>ニンズウ</t>
    </rPh>
    <phoneticPr fontId="2"/>
  </si>
  <si>
    <t>軽減基準額に使用</t>
    <rPh sb="0" eb="2">
      <t>ケイゲン</t>
    </rPh>
    <rPh sb="2" eb="4">
      <t>キジュン</t>
    </rPh>
    <rPh sb="4" eb="5">
      <t>ガク</t>
    </rPh>
    <rPh sb="6" eb="8">
      <t>シヨウ</t>
    </rPh>
    <phoneticPr fontId="2"/>
  </si>
  <si>
    <t>令和７年度</t>
    <rPh sb="0" eb="2">
      <t>レイワ</t>
    </rPh>
    <rPh sb="3" eb="5">
      <t>ネンド</t>
    </rPh>
    <phoneticPr fontId="2"/>
  </si>
  <si>
    <t>1)「総所得金額等」欄には、令和6年中の所得金額を入力してください。</t>
    <rPh sb="3" eb="4">
      <t>ソウ</t>
    </rPh>
    <rPh sb="4" eb="6">
      <t>ショトク</t>
    </rPh>
    <rPh sb="6" eb="8">
      <t>キンガク</t>
    </rPh>
    <rPh sb="8" eb="9">
      <t>トウ</t>
    </rPh>
    <rPh sb="10" eb="11">
      <t>ラン</t>
    </rPh>
    <rPh sb="14" eb="16">
      <t>レイワ</t>
    </rPh>
    <rPh sb="17" eb="18">
      <t>ネン</t>
    </rPh>
    <rPh sb="18" eb="19">
      <t>チュウ</t>
    </rPh>
    <rPh sb="19" eb="20">
      <t>ヒラナカ</t>
    </rPh>
    <rPh sb="20" eb="22">
      <t>ショトク</t>
    </rPh>
    <rPh sb="22" eb="24">
      <t>キンガク</t>
    </rPh>
    <rPh sb="25" eb="27">
      <t>ニュウリョク</t>
    </rPh>
    <phoneticPr fontId="2"/>
  </si>
  <si>
    <t>(R6年中の所得)</t>
    <rPh sb="3" eb="5">
      <t>ネンチュウ</t>
    </rPh>
    <rPh sb="6" eb="8">
      <t>ショトク</t>
    </rPh>
    <phoneticPr fontId="2"/>
  </si>
  <si>
    <t>(R7年度課税分)</t>
    <rPh sb="3" eb="5">
      <t>ネンド</t>
    </rPh>
    <rPh sb="5" eb="7">
      <t>カゼイ</t>
    </rPh>
    <rPh sb="7" eb="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</si>
</sst>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&quot;円&quot;;[Red]\-#,##0&quot;円&quot;"/>
    <numFmt numFmtId="177" formatCode="0&quot;歳&quot;"/>
    <numFmt numFmtId="178" formatCode="0&quot;人&quot;"/>
    <numFmt numFmtId="179" formatCode="\(#,##0&quot;円)&quot;;[Red]\(\-#,##0&quot;円&quot;\)"/>
    <numFmt numFmtId="180" formatCode="0&quot; 割&quot;"/>
    <numFmt numFmtId="181" formatCode="General&quot; 割&quot;"/>
    <numFmt numFmtId="182" formatCode="#,##0&quot;人&quot;;[Red]\-#,##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6" tint="0.59999389629810485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2"/>
      <color rgb="FFC0000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3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24997711111789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0000"/>
      </left>
      <right style="thin">
        <color theme="0" tint="-4.9989318521683403E-2"/>
      </right>
      <top style="medium">
        <color rgb="FFC00000"/>
      </top>
      <bottom style="thin">
        <color indexed="64"/>
      </bottom>
      <diagonal/>
    </border>
    <border>
      <left style="thin">
        <color theme="0" tint="-4.9989318521683403E-2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medium">
        <color rgb="FFC00000"/>
      </right>
      <top/>
      <bottom/>
      <diagonal/>
    </border>
    <border>
      <left style="medium">
        <color rgb="FFC00000"/>
      </left>
      <right style="thin">
        <color theme="0" tint="-4.9989318521683403E-2"/>
      </right>
      <top style="thin">
        <color indexed="64"/>
      </top>
      <bottom style="medium">
        <color rgb="FFC00000"/>
      </bottom>
      <diagonal/>
    </border>
    <border>
      <left style="thin">
        <color theme="0" tint="-4.9989318521683403E-2"/>
      </left>
      <right style="medium">
        <color rgb="FFC00000"/>
      </right>
      <top/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auto="1"/>
      </right>
      <top style="medium">
        <color rgb="FFC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thin">
        <color indexed="64"/>
      </bottom>
      <diagonal/>
    </border>
    <border>
      <left style="thin">
        <color theme="0" tint="-4.9989318521683403E-2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auto="1"/>
      </right>
      <top style="thin">
        <color indexed="64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rgb="FFC00000"/>
      </top>
      <bottom/>
      <diagonal/>
    </border>
    <border>
      <left/>
      <right style="thin">
        <color theme="0" tint="-4.9989318521683403E-2"/>
      </right>
      <top style="medium">
        <color rgb="FFC00000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auto="1"/>
      </left>
      <right/>
      <top/>
      <bottom style="medium">
        <color rgb="FFC00000"/>
      </bottom>
      <diagonal/>
    </border>
    <border>
      <left/>
      <right style="thin">
        <color theme="0" tint="-4.9989318521683403E-2"/>
      </right>
      <top/>
      <bottom style="medium">
        <color rgb="FFC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hair">
        <color indexed="64"/>
      </bottom>
      <diagonal/>
    </border>
    <border>
      <left/>
      <right style="thin">
        <color indexed="64"/>
      </right>
      <top style="medium">
        <color rgb="FFC00000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7" fontId="4" fillId="2" borderId="1" xfId="0" applyNumberFormat="1" applyFont="1" applyFill="1" applyBorder="1" applyAlignment="1" applyProtection="1">
      <alignment horizontal="center" shrinkToFit="1"/>
      <protection locked="0"/>
    </xf>
    <xf numFmtId="176" fontId="4" fillId="2" borderId="1" xfId="0" applyNumberFormat="1" applyFont="1" applyFill="1" applyBorder="1" applyAlignment="1" applyProtection="1">
      <alignment shrinkToFit="1"/>
      <protection locked="0"/>
    </xf>
    <xf numFmtId="0" fontId="3" fillId="0" borderId="29" xfId="0" applyFont="1" applyFill="1" applyBorder="1" applyProtection="1">
      <alignment vertical="center"/>
    </xf>
    <xf numFmtId="0" fontId="3" fillId="0" borderId="30" xfId="0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3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3" fillId="0" borderId="32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vertical="center" shrinkToFit="1"/>
    </xf>
    <xf numFmtId="176" fontId="3" fillId="0" borderId="32" xfId="0" applyNumberFormat="1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shrinkToFit="1"/>
    </xf>
    <xf numFmtId="0" fontId="3" fillId="0" borderId="0" xfId="0" applyFont="1" applyProtection="1">
      <alignment vertical="center"/>
    </xf>
    <xf numFmtId="0" fontId="20" fillId="0" borderId="1" xfId="0" applyFont="1" applyFill="1" applyBorder="1" applyAlignment="1" applyProtection="1">
      <alignment horizontal="center" vertical="center" shrinkToFit="1"/>
    </xf>
    <xf numFmtId="10" fontId="3" fillId="0" borderId="1" xfId="2" applyNumberFormat="1" applyFont="1" applyBorder="1" applyAlignment="1" applyProtection="1">
      <alignment vertical="center" shrinkToFit="1"/>
    </xf>
    <xf numFmtId="176" fontId="3" fillId="0" borderId="1" xfId="1" applyNumberFormat="1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top"/>
    </xf>
    <xf numFmtId="176" fontId="3" fillId="0" borderId="0" xfId="1" applyNumberFormat="1" applyFont="1" applyBorder="1" applyAlignment="1" applyProtection="1">
      <alignment vertical="center" shrinkToFit="1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12" fillId="0" borderId="31" xfId="0" applyFont="1" applyBorder="1" applyProtection="1">
      <alignment vertical="center"/>
    </xf>
    <xf numFmtId="0" fontId="21" fillId="0" borderId="0" xfId="0" applyFont="1" applyAlignment="1" applyProtection="1">
      <alignment horizontal="right" vertical="center" shrinkToFit="1"/>
    </xf>
    <xf numFmtId="176" fontId="21" fillId="0" borderId="0" xfId="1" applyNumberFormat="1" applyFont="1" applyAlignment="1" applyProtection="1">
      <alignment horizontal="left" vertical="center" shrinkToFit="1"/>
    </xf>
    <xf numFmtId="0" fontId="21" fillId="0" borderId="0" xfId="0" applyFont="1" applyProtection="1">
      <alignment vertical="center"/>
    </xf>
    <xf numFmtId="176" fontId="21" fillId="0" borderId="0" xfId="0" applyNumberFormat="1" applyFont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7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left" vertical="center" indent="2" shrinkToFit="1"/>
    </xf>
    <xf numFmtId="0" fontId="3" fillId="0" borderId="38" xfId="0" applyFont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vertical="center" shrinkToFit="1"/>
    </xf>
    <xf numFmtId="176" fontId="3" fillId="0" borderId="7" xfId="0" applyNumberFormat="1" applyFont="1" applyFill="1" applyBorder="1" applyAlignment="1" applyProtection="1">
      <alignment vertical="center" shrinkToFit="1"/>
    </xf>
    <xf numFmtId="176" fontId="3" fillId="0" borderId="1" xfId="0" applyNumberFormat="1" applyFont="1" applyFill="1" applyBorder="1" applyAlignment="1" applyProtection="1">
      <alignment vertical="center" shrinkToFit="1"/>
    </xf>
    <xf numFmtId="176" fontId="3" fillId="0" borderId="13" xfId="0" applyNumberFormat="1" applyFont="1" applyFill="1" applyBorder="1" applyAlignment="1" applyProtection="1">
      <alignment vertical="center" shrinkToFit="1"/>
    </xf>
    <xf numFmtId="177" fontId="3" fillId="0" borderId="11" xfId="0" applyNumberFormat="1" applyFont="1" applyFill="1" applyBorder="1" applyAlignment="1" applyProtection="1">
      <alignment vertical="center" shrinkToFit="1"/>
    </xf>
    <xf numFmtId="38" fontId="3" fillId="0" borderId="13" xfId="1" applyFont="1" applyFill="1" applyBorder="1" applyAlignment="1" applyProtection="1">
      <alignment vertical="center" shrinkToFit="1"/>
    </xf>
    <xf numFmtId="176" fontId="3" fillId="0" borderId="14" xfId="0" applyNumberFormat="1" applyFont="1" applyFill="1" applyBorder="1" applyAlignment="1" applyProtection="1">
      <alignment vertical="center" shrinkToFit="1"/>
    </xf>
    <xf numFmtId="38" fontId="3" fillId="0" borderId="14" xfId="1" applyFont="1" applyFill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wrapText="1" shrinkToFit="1"/>
    </xf>
    <xf numFmtId="178" fontId="4" fillId="0" borderId="1" xfId="0" applyNumberFormat="1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vertical="center" shrinkToFit="1"/>
    </xf>
    <xf numFmtId="176" fontId="3" fillId="0" borderId="39" xfId="0" applyNumberFormat="1" applyFont="1" applyFill="1" applyBorder="1" applyAlignment="1" applyProtection="1">
      <alignment horizontal="center" vertical="center" shrinkToFit="1"/>
    </xf>
    <xf numFmtId="176" fontId="3" fillId="3" borderId="59" xfId="0" applyNumberFormat="1" applyFont="1" applyFill="1" applyBorder="1" applyAlignment="1" applyProtection="1">
      <alignment vertical="center" shrinkToFit="1"/>
    </xf>
    <xf numFmtId="176" fontId="3" fillId="3" borderId="16" xfId="0" applyNumberFormat="1" applyFont="1" applyFill="1" applyBorder="1" applyAlignment="1" applyProtection="1">
      <alignment vertical="center" shrinkToFit="1"/>
    </xf>
    <xf numFmtId="176" fontId="3" fillId="3" borderId="17" xfId="0" applyNumberFormat="1" applyFont="1" applyFill="1" applyBorder="1" applyAlignment="1" applyProtection="1">
      <alignment vertical="center" shrinkToFit="1"/>
    </xf>
    <xf numFmtId="176" fontId="3" fillId="3" borderId="15" xfId="0" applyNumberFormat="1" applyFont="1" applyFill="1" applyBorder="1" applyAlignment="1" applyProtection="1">
      <alignment vertical="center" shrinkToFit="1"/>
    </xf>
    <xf numFmtId="176" fontId="3" fillId="0" borderId="15" xfId="0" applyNumberFormat="1" applyFont="1" applyFill="1" applyBorder="1" applyAlignment="1" applyProtection="1">
      <alignment vertical="center" shrinkToFit="1"/>
    </xf>
    <xf numFmtId="38" fontId="3" fillId="3" borderId="16" xfId="0" applyNumberFormat="1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vertical="center" shrinkToFit="1"/>
    </xf>
    <xf numFmtId="176" fontId="3" fillId="0" borderId="0" xfId="0" applyNumberFormat="1" applyFont="1" applyFill="1" applyBorder="1" applyAlignment="1" applyProtection="1">
      <alignment horizontal="right" vertical="center" shrinkToFit="1"/>
    </xf>
    <xf numFmtId="38" fontId="3" fillId="0" borderId="0" xfId="0" applyNumberFormat="1" applyFont="1" applyFill="1" applyBorder="1" applyAlignment="1" applyProtection="1">
      <alignment vertical="center" shrinkToFit="1"/>
    </xf>
    <xf numFmtId="0" fontId="3" fillId="0" borderId="33" xfId="0" applyFont="1" applyBorder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34" xfId="0" applyFont="1" applyBorder="1" applyProtection="1">
      <alignment vertical="center"/>
    </xf>
    <xf numFmtId="0" fontId="3" fillId="0" borderId="35" xfId="0" applyFont="1" applyFill="1" applyBorder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180" fontId="3" fillId="0" borderId="1" xfId="0" applyNumberFormat="1" applyFont="1" applyBorder="1" applyAlignment="1" applyProtection="1">
      <alignment horizontal="center" vertical="center" shrinkToFit="1"/>
    </xf>
    <xf numFmtId="181" fontId="23" fillId="0" borderId="0" xfId="0" applyNumberFormat="1" applyFont="1" applyFill="1" applyBorder="1" applyAlignment="1" applyProtection="1">
      <alignment horizontal="center" vertical="center" shrinkToFit="1"/>
    </xf>
    <xf numFmtId="0" fontId="3" fillId="0" borderId="0" xfId="0" applyFont="1" applyBorder="1" applyProtection="1">
      <alignment vertical="center"/>
    </xf>
    <xf numFmtId="180" fontId="3" fillId="0" borderId="0" xfId="0" applyNumberFormat="1" applyFont="1" applyBorder="1" applyAlignment="1" applyProtection="1">
      <alignment horizontal="center" vertical="center" shrinkToFit="1"/>
    </xf>
    <xf numFmtId="176" fontId="3" fillId="0" borderId="0" xfId="0" applyNumberFormat="1" applyFont="1" applyBorder="1" applyAlignment="1" applyProtection="1">
      <alignment vertical="center" shrinkToFit="1"/>
    </xf>
    <xf numFmtId="181" fontId="15" fillId="0" borderId="0" xfId="0" applyNumberFormat="1" applyFont="1" applyFill="1" applyBorder="1" applyAlignment="1" applyProtection="1">
      <alignment horizontal="center" vertical="center" shrinkToFit="1"/>
    </xf>
    <xf numFmtId="176" fontId="4" fillId="0" borderId="60" xfId="0" applyNumberFormat="1" applyFont="1" applyFill="1" applyBorder="1" applyAlignment="1" applyProtection="1">
      <alignment vertical="center" shrinkToFit="1"/>
    </xf>
    <xf numFmtId="176" fontId="10" fillId="0" borderId="0" xfId="0" applyNumberFormat="1" applyFont="1" applyBorder="1" applyAlignment="1" applyProtection="1">
      <alignment vertical="center" shrinkToFit="1"/>
    </xf>
    <xf numFmtId="176" fontId="14" fillId="0" borderId="0" xfId="0" applyNumberFormat="1" applyFont="1" applyFill="1" applyBorder="1" applyAlignment="1" applyProtection="1">
      <alignment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176" fontId="10" fillId="0" borderId="0" xfId="0" applyNumberFormat="1" applyFont="1" applyFill="1" applyBorder="1" applyAlignment="1" applyProtection="1">
      <alignment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176" fontId="4" fillId="3" borderId="4" xfId="0" applyNumberFormat="1" applyFont="1" applyFill="1" applyBorder="1" applyAlignment="1" applyProtection="1">
      <alignment vertical="center" shrinkToFit="1"/>
    </xf>
    <xf numFmtId="176" fontId="11" fillId="3" borderId="4" xfId="0" applyNumberFormat="1" applyFont="1" applyFill="1" applyBorder="1" applyAlignment="1" applyProtection="1">
      <alignment vertical="center" shrinkToFit="1"/>
    </xf>
    <xf numFmtId="176" fontId="11" fillId="0" borderId="0" xfId="0" applyNumberFormat="1" applyFont="1" applyFill="1" applyBorder="1" applyAlignment="1" applyProtection="1">
      <alignment vertical="center" shrinkToFit="1"/>
    </xf>
    <xf numFmtId="176" fontId="19" fillId="0" borderId="0" xfId="0" applyNumberFormat="1" applyFont="1" applyFill="1" applyBorder="1" applyAlignment="1" applyProtection="1">
      <alignment vertical="center" shrinkToFit="1"/>
    </xf>
    <xf numFmtId="176" fontId="12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Protection="1">
      <alignment vertical="center"/>
    </xf>
    <xf numFmtId="0" fontId="3" fillId="0" borderId="27" xfId="0" applyFont="1" applyBorder="1" applyAlignment="1" applyProtection="1">
      <alignment horizontal="center" vertical="center" shrinkToFit="1"/>
    </xf>
    <xf numFmtId="179" fontId="4" fillId="0" borderId="27" xfId="0" applyNumberFormat="1" applyFont="1" applyBorder="1" applyAlignment="1" applyProtection="1">
      <alignment vertical="center" shrinkToFit="1"/>
    </xf>
    <xf numFmtId="179" fontId="22" fillId="0" borderId="27" xfId="0" applyNumberFormat="1" applyFont="1" applyBorder="1" applyAlignment="1" applyProtection="1">
      <alignment vertical="center" shrinkToFit="1"/>
    </xf>
    <xf numFmtId="179" fontId="22" fillId="0" borderId="0" xfId="0" applyNumberFormat="1" applyFont="1" applyBorder="1" applyAlignment="1" applyProtection="1">
      <alignment vertical="center" shrinkToFit="1"/>
    </xf>
    <xf numFmtId="179" fontId="11" fillId="0" borderId="0" xfId="0" applyNumberFormat="1" applyFont="1" applyFill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wrapText="1"/>
    </xf>
    <xf numFmtId="176" fontId="4" fillId="0" borderId="3" xfId="1" applyNumberFormat="1" applyFont="1" applyBorder="1" applyAlignment="1" applyProtection="1">
      <alignment horizontal="right" vertical="center" shrinkToFit="1"/>
    </xf>
    <xf numFmtId="176" fontId="4" fillId="0" borderId="0" xfId="1" applyNumberFormat="1" applyFont="1" applyBorder="1" applyAlignment="1" applyProtection="1">
      <alignment horizontal="right" vertical="center"/>
    </xf>
    <xf numFmtId="176" fontId="3" fillId="0" borderId="0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Fill="1" applyAlignment="1" applyProtection="1">
      <alignment horizontal="right" vertical="top"/>
    </xf>
    <xf numFmtId="176" fontId="16" fillId="0" borderId="0" xfId="1" applyNumberFormat="1" applyFont="1" applyBorder="1" applyAlignment="1" applyProtection="1">
      <alignment vertical="center" shrinkToFit="1"/>
    </xf>
    <xf numFmtId="176" fontId="9" fillId="0" borderId="0" xfId="1" applyNumberFormat="1" applyFont="1" applyFill="1" applyBorder="1" applyAlignment="1" applyProtection="1">
      <alignment vertical="center" shrinkToFit="1"/>
    </xf>
    <xf numFmtId="0" fontId="5" fillId="0" borderId="0" xfId="0" applyFont="1" applyAlignment="1" applyProtection="1">
      <alignment horizontal="right" vertical="top"/>
    </xf>
    <xf numFmtId="0" fontId="3" fillId="0" borderId="0" xfId="0" applyFont="1" applyFill="1" applyAlignment="1" applyProtection="1">
      <alignment horizontal="right" vertical="center"/>
    </xf>
    <xf numFmtId="0" fontId="3" fillId="4" borderId="1" xfId="0" applyFont="1" applyFill="1" applyBorder="1" applyAlignment="1" applyProtection="1">
      <alignment horizontal="center" vertical="center"/>
    </xf>
    <xf numFmtId="0" fontId="3" fillId="0" borderId="62" xfId="0" applyFont="1" applyFill="1" applyBorder="1" applyProtection="1">
      <alignment vertical="center"/>
    </xf>
    <xf numFmtId="176" fontId="4" fillId="0" borderId="1" xfId="0" applyNumberFormat="1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176" fontId="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horizontal="center" vertical="center" shrinkToFit="1"/>
    </xf>
    <xf numFmtId="179" fontId="22" fillId="0" borderId="0" xfId="0" applyNumberFormat="1" applyFont="1" applyFill="1" applyBorder="1" applyAlignment="1" applyProtection="1">
      <alignment vertical="center" shrinkToFit="1"/>
    </xf>
    <xf numFmtId="176" fontId="4" fillId="0" borderId="0" xfId="1" applyNumberFormat="1" applyFont="1" applyFill="1" applyBorder="1" applyAlignment="1" applyProtection="1">
      <alignment horizontal="right" vertical="center" shrinkToFit="1"/>
    </xf>
    <xf numFmtId="182" fontId="3" fillId="0" borderId="80" xfId="1" applyNumberFormat="1" applyFont="1" applyFill="1" applyBorder="1" applyAlignment="1" applyProtection="1">
      <alignment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176" fontId="4" fillId="0" borderId="67" xfId="1" applyNumberFormat="1" applyFont="1" applyFill="1" applyBorder="1" applyAlignment="1" applyProtection="1">
      <alignment vertical="center" shrinkToFit="1"/>
    </xf>
    <xf numFmtId="176" fontId="4" fillId="0" borderId="68" xfId="1" applyNumberFormat="1" applyFont="1" applyFill="1" applyBorder="1" applyAlignment="1" applyProtection="1">
      <alignment vertical="center" shrinkToFit="1"/>
    </xf>
    <xf numFmtId="176" fontId="4" fillId="0" borderId="61" xfId="1" applyNumberFormat="1" applyFont="1" applyFill="1" applyBorder="1" applyAlignment="1" applyProtection="1">
      <alignment vertical="center" shrinkToFit="1"/>
    </xf>
    <xf numFmtId="176" fontId="4" fillId="0" borderId="6" xfId="1" applyNumberFormat="1" applyFont="1" applyFill="1" applyBorder="1" applyAlignment="1" applyProtection="1">
      <alignment vertical="center" shrinkToFit="1"/>
    </xf>
    <xf numFmtId="176" fontId="4" fillId="0" borderId="69" xfId="1" applyNumberFormat="1" applyFont="1" applyFill="1" applyBorder="1" applyAlignment="1" applyProtection="1">
      <alignment vertical="center" shrinkToFit="1"/>
    </xf>
    <xf numFmtId="176" fontId="4" fillId="0" borderId="70" xfId="1" applyNumberFormat="1" applyFont="1" applyFill="1" applyBorder="1" applyAlignment="1" applyProtection="1">
      <alignment vertical="center" shrinkToFit="1"/>
    </xf>
    <xf numFmtId="176" fontId="22" fillId="0" borderId="71" xfId="1" applyNumberFormat="1" applyFont="1" applyFill="1" applyBorder="1" applyAlignment="1" applyProtection="1">
      <alignment vertical="center" shrinkToFit="1"/>
    </xf>
    <xf numFmtId="176" fontId="22" fillId="0" borderId="72" xfId="1" applyNumberFormat="1" applyFont="1" applyFill="1" applyBorder="1" applyAlignment="1" applyProtection="1">
      <alignment vertical="center" shrinkToFit="1"/>
    </xf>
    <xf numFmtId="176" fontId="22" fillId="0" borderId="61" xfId="1" applyNumberFormat="1" applyFont="1" applyFill="1" applyBorder="1" applyAlignment="1" applyProtection="1">
      <alignment vertical="center" shrinkToFit="1"/>
    </xf>
    <xf numFmtId="176" fontId="22" fillId="0" borderId="73" xfId="1" applyNumberFormat="1" applyFont="1" applyFill="1" applyBorder="1" applyAlignment="1" applyProtection="1">
      <alignment vertical="center" shrinkToFit="1"/>
    </xf>
    <xf numFmtId="176" fontId="22" fillId="0" borderId="74" xfId="1" applyNumberFormat="1" applyFont="1" applyFill="1" applyBorder="1" applyAlignment="1" applyProtection="1">
      <alignment vertical="center" shrinkToFit="1"/>
    </xf>
    <xf numFmtId="176" fontId="22" fillId="0" borderId="75" xfId="1" applyNumberFormat="1" applyFont="1" applyFill="1" applyBorder="1" applyAlignment="1" applyProtection="1">
      <alignment vertical="center" shrinkToFit="1"/>
    </xf>
    <xf numFmtId="176" fontId="4" fillId="0" borderId="76" xfId="1" applyNumberFormat="1" applyFont="1" applyBorder="1" applyAlignment="1" applyProtection="1">
      <alignment horizontal="right" vertical="center" shrinkToFit="1"/>
    </xf>
    <xf numFmtId="176" fontId="4" fillId="0" borderId="77" xfId="1" applyNumberFormat="1" applyFont="1" applyBorder="1" applyAlignment="1" applyProtection="1">
      <alignment horizontal="right" vertical="center" shrinkToFit="1"/>
    </xf>
    <xf numFmtId="179" fontId="4" fillId="0" borderId="78" xfId="0" applyNumberFormat="1" applyFont="1" applyBorder="1" applyAlignment="1" applyProtection="1">
      <alignment horizontal="right" vertical="center" shrinkToFit="1"/>
    </xf>
    <xf numFmtId="179" fontId="4" fillId="0" borderId="79" xfId="0" applyNumberFormat="1" applyFont="1" applyBorder="1" applyAlignment="1" applyProtection="1">
      <alignment horizontal="right" vertical="center" shrinkToFit="1"/>
    </xf>
    <xf numFmtId="0" fontId="3" fillId="0" borderId="56" xfId="0" applyFont="1" applyBorder="1" applyAlignment="1" applyProtection="1">
      <alignment vertical="top" wrapText="1"/>
    </xf>
    <xf numFmtId="176" fontId="16" fillId="0" borderId="20" xfId="1" applyNumberFormat="1" applyFont="1" applyBorder="1" applyAlignment="1" applyProtection="1">
      <alignment vertical="center" shrinkToFit="1"/>
    </xf>
    <xf numFmtId="176" fontId="16" fillId="0" borderId="12" xfId="1" applyNumberFormat="1" applyFont="1" applyBorder="1" applyAlignment="1" applyProtection="1">
      <alignment vertical="center" shrinkToFit="1"/>
    </xf>
    <xf numFmtId="176" fontId="16" fillId="0" borderId="17" xfId="1" applyNumberFormat="1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vertical="center" shrinkToFit="1"/>
    </xf>
    <xf numFmtId="176" fontId="10" fillId="0" borderId="24" xfId="0" applyNumberFormat="1" applyFont="1" applyBorder="1" applyAlignment="1" applyProtection="1">
      <alignment vertical="center" shrinkToFit="1"/>
    </xf>
    <xf numFmtId="176" fontId="10" fillId="0" borderId="25" xfId="0" applyNumberFormat="1" applyFont="1" applyBorder="1" applyAlignment="1" applyProtection="1">
      <alignment vertical="center" shrinkToFit="1"/>
    </xf>
    <xf numFmtId="176" fontId="10" fillId="0" borderId="26" xfId="0" applyNumberFormat="1" applyFont="1" applyBorder="1" applyAlignment="1" applyProtection="1">
      <alignment vertical="center" shrinkToFit="1"/>
    </xf>
    <xf numFmtId="0" fontId="18" fillId="5" borderId="40" xfId="0" applyFont="1" applyFill="1" applyBorder="1" applyAlignment="1" applyProtection="1">
      <alignment horizontal="center" vertical="center" wrapText="1"/>
    </xf>
    <xf numFmtId="0" fontId="18" fillId="5" borderId="42" xfId="0" applyFont="1" applyFill="1" applyBorder="1" applyAlignment="1" applyProtection="1">
      <alignment horizontal="center" vertical="center" wrapText="1"/>
    </xf>
    <xf numFmtId="0" fontId="18" fillId="5" borderId="44" xfId="0" applyFont="1" applyFill="1" applyBorder="1" applyAlignment="1" applyProtection="1">
      <alignment horizontal="center" vertical="center" wrapText="1"/>
    </xf>
    <xf numFmtId="176" fontId="22" fillId="0" borderId="51" xfId="1" applyNumberFormat="1" applyFont="1" applyFill="1" applyBorder="1" applyAlignment="1" applyProtection="1">
      <alignment vertical="center" shrinkToFit="1"/>
    </xf>
    <xf numFmtId="176" fontId="22" fillId="0" borderId="53" xfId="1" applyNumberFormat="1" applyFont="1" applyFill="1" applyBorder="1" applyAlignment="1" applyProtection="1">
      <alignment vertical="center" shrinkToFit="1"/>
    </xf>
    <xf numFmtId="176" fontId="22" fillId="0" borderId="54" xfId="1" applyNumberFormat="1" applyFont="1" applyFill="1" applyBorder="1" applyAlignment="1" applyProtection="1">
      <alignment vertical="center" shrinkToFit="1"/>
    </xf>
    <xf numFmtId="176" fontId="22" fillId="0" borderId="52" xfId="1" applyNumberFormat="1" applyFont="1" applyFill="1" applyBorder="1" applyAlignment="1" applyProtection="1">
      <alignment vertical="center" shrinkToFit="1"/>
    </xf>
    <xf numFmtId="176" fontId="22" fillId="0" borderId="1" xfId="1" applyNumberFormat="1" applyFont="1" applyFill="1" applyBorder="1" applyAlignment="1" applyProtection="1">
      <alignment vertical="center" shrinkToFit="1"/>
    </xf>
    <xf numFmtId="176" fontId="22" fillId="0" borderId="55" xfId="1" applyNumberFormat="1" applyFont="1" applyFill="1" applyBorder="1" applyAlignment="1" applyProtection="1">
      <alignment vertical="center" shrinkToFit="1"/>
    </xf>
    <xf numFmtId="176" fontId="19" fillId="5" borderId="41" xfId="0" applyNumberFormat="1" applyFont="1" applyFill="1" applyBorder="1" applyAlignment="1" applyProtection="1">
      <alignment vertical="center" shrinkToFit="1"/>
    </xf>
    <xf numFmtId="176" fontId="19" fillId="5" borderId="43" xfId="0" applyNumberFormat="1" applyFont="1" applyFill="1" applyBorder="1" applyAlignment="1" applyProtection="1">
      <alignment vertical="center" shrinkToFit="1"/>
    </xf>
    <xf numFmtId="176" fontId="19" fillId="5" borderId="45" xfId="0" applyNumberFormat="1" applyFont="1" applyFill="1" applyBorder="1" applyAlignment="1" applyProtection="1">
      <alignment vertical="center" shrinkToFit="1"/>
    </xf>
    <xf numFmtId="176" fontId="4" fillId="0" borderId="67" xfId="0" applyNumberFormat="1" applyFont="1" applyFill="1" applyBorder="1" applyAlignment="1" applyProtection="1">
      <alignment vertical="center" shrinkToFit="1"/>
    </xf>
    <xf numFmtId="176" fontId="4" fillId="0" borderId="68" xfId="0" applyNumberFormat="1" applyFont="1" applyFill="1" applyBorder="1" applyAlignment="1" applyProtection="1">
      <alignment vertical="center" shrinkToFit="1"/>
    </xf>
    <xf numFmtId="176" fontId="4" fillId="0" borderId="61" xfId="0" applyNumberFormat="1" applyFont="1" applyFill="1" applyBorder="1" applyAlignment="1" applyProtection="1">
      <alignment vertical="center" shrinkToFit="1"/>
    </xf>
    <xf numFmtId="176" fontId="4" fillId="0" borderId="6" xfId="0" applyNumberFormat="1" applyFont="1" applyFill="1" applyBorder="1" applyAlignment="1" applyProtection="1">
      <alignment vertical="center" shrinkToFit="1"/>
    </xf>
    <xf numFmtId="176" fontId="4" fillId="0" borderId="69" xfId="0" applyNumberFormat="1" applyFont="1" applyFill="1" applyBorder="1" applyAlignment="1" applyProtection="1">
      <alignment vertical="center" shrinkToFit="1"/>
    </xf>
    <xf numFmtId="176" fontId="4" fillId="0" borderId="70" xfId="0" applyNumberFormat="1" applyFont="1" applyFill="1" applyBorder="1" applyAlignment="1" applyProtection="1">
      <alignment vertical="center" shrinkToFit="1"/>
    </xf>
    <xf numFmtId="0" fontId="3" fillId="0" borderId="49" xfId="0" applyFont="1" applyBorder="1" applyAlignment="1" applyProtection="1">
      <alignment horizontal="center" vertical="center" shrinkToFit="1"/>
    </xf>
    <xf numFmtId="0" fontId="3" fillId="0" borderId="64" xfId="0" applyFont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0" fontId="17" fillId="0" borderId="46" xfId="0" applyFont="1" applyBorder="1" applyAlignment="1" applyProtection="1">
      <alignment horizontal="center" vertical="center" shrinkToFit="1"/>
    </xf>
    <xf numFmtId="0" fontId="17" fillId="0" borderId="63" xfId="0" applyFont="1" applyBorder="1" applyAlignment="1" applyProtection="1">
      <alignment horizontal="center" vertical="center" shrinkToFit="1"/>
    </xf>
    <xf numFmtId="0" fontId="17" fillId="0" borderId="47" xfId="0" applyFont="1" applyBorder="1" applyAlignment="1" applyProtection="1">
      <alignment horizontal="center" vertical="center" shrinkToFit="1"/>
    </xf>
    <xf numFmtId="0" fontId="17" fillId="0" borderId="48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176" fontId="4" fillId="0" borderId="1" xfId="1" applyNumberFormat="1" applyFont="1" applyBorder="1" applyAlignment="1" applyProtection="1">
      <alignment vertical="center" shrinkToFit="1"/>
    </xf>
    <xf numFmtId="176" fontId="3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176" fontId="25" fillId="0" borderId="1" xfId="0" applyNumberFormat="1" applyFont="1" applyBorder="1" applyAlignment="1" applyProtection="1">
      <alignment horizontal="center" vertical="center" shrinkToFit="1"/>
    </xf>
    <xf numFmtId="181" fontId="25" fillId="0" borderId="1" xfId="0" applyNumberFormat="1" applyFont="1" applyFill="1" applyBorder="1" applyAlignment="1" applyProtection="1">
      <alignment horizontal="center" vertical="center" shrinkToFit="1"/>
    </xf>
    <xf numFmtId="176" fontId="11" fillId="0" borderId="1" xfId="0" applyNumberFormat="1" applyFont="1" applyBorder="1" applyAlignment="1" applyProtection="1">
      <alignment horizontal="center" vertical="center" shrinkToFit="1"/>
    </xf>
    <xf numFmtId="0" fontId="3" fillId="0" borderId="65" xfId="0" applyFont="1" applyBorder="1" applyAlignment="1" applyProtection="1">
      <alignment horizontal="center" vertical="center" shrinkToFit="1"/>
    </xf>
    <xf numFmtId="0" fontId="3" fillId="0" borderId="6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176" fontId="3" fillId="0" borderId="65" xfId="0" applyNumberFormat="1" applyFont="1" applyFill="1" applyBorder="1" applyAlignment="1" applyProtection="1">
      <alignment vertical="center" shrinkToFit="1"/>
    </xf>
    <xf numFmtId="176" fontId="3" fillId="0" borderId="7" xfId="0" applyNumberFormat="1" applyFont="1" applyFill="1" applyBorder="1" applyAlignment="1" applyProtection="1">
      <alignment vertical="center" shrinkToFit="1"/>
    </xf>
    <xf numFmtId="176" fontId="3" fillId="0" borderId="65" xfId="0" applyNumberFormat="1" applyFont="1" applyBorder="1" applyAlignment="1" applyProtection="1">
      <alignment vertical="center" shrinkToFit="1"/>
    </xf>
    <xf numFmtId="176" fontId="3" fillId="0" borderId="7" xfId="0" applyNumberFormat="1" applyFont="1" applyBorder="1" applyAlignment="1" applyProtection="1">
      <alignment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9" fillId="3" borderId="0" xfId="0" applyFont="1" applyFill="1" applyAlignment="1" applyProtection="1">
      <alignment vertical="center"/>
    </xf>
    <xf numFmtId="0" fontId="3" fillId="0" borderId="1" xfId="0" applyFont="1" applyBorder="1" applyAlignment="1" applyProtection="1">
      <alignment vertical="center" shrinkToFit="1"/>
    </xf>
    <xf numFmtId="0" fontId="9" fillId="3" borderId="21" xfId="0" applyFont="1" applyFill="1" applyBorder="1" applyAlignment="1" applyProtection="1">
      <alignment horizontal="center" vertical="center" shrinkToFit="1"/>
    </xf>
    <xf numFmtId="0" fontId="9" fillId="3" borderId="57" xfId="0" applyFont="1" applyFill="1" applyBorder="1" applyAlignment="1" applyProtection="1">
      <alignment horizontal="center" vertical="center" shrinkToFit="1"/>
    </xf>
    <xf numFmtId="0" fontId="9" fillId="3" borderId="22" xfId="0" applyFont="1" applyFill="1" applyBorder="1" applyAlignment="1" applyProtection="1">
      <alignment horizontal="center" vertical="center" shrinkToFit="1"/>
    </xf>
    <xf numFmtId="0" fontId="9" fillId="3" borderId="23" xfId="0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shrinkToFit="1"/>
    </xf>
    <xf numFmtId="0" fontId="3" fillId="0" borderId="36" xfId="0" applyFont="1" applyFill="1" applyBorder="1" applyAlignment="1" applyProtection="1">
      <alignment horizontal="center" vertical="center" shrinkToFit="1"/>
    </xf>
    <xf numFmtId="0" fontId="3" fillId="0" borderId="3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3" fillId="0" borderId="58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176" fontId="3" fillId="0" borderId="65" xfId="1" applyNumberFormat="1" applyFont="1" applyFill="1" applyBorder="1" applyAlignment="1" applyProtection="1">
      <alignment vertical="center" shrinkToFit="1"/>
    </xf>
    <xf numFmtId="176" fontId="3" fillId="0" borderId="7" xfId="1" applyNumberFormat="1" applyFont="1" applyFill="1" applyBorder="1" applyAlignment="1" applyProtection="1">
      <alignment vertical="center" shrinkToFit="1"/>
    </xf>
    <xf numFmtId="0" fontId="3" fillId="0" borderId="36" xfId="0" applyFont="1" applyFill="1" applyBorder="1" applyAlignment="1" applyProtection="1">
      <alignment horizontal="center" vertical="center" wrapText="1" shrinkToFit="1"/>
    </xf>
    <xf numFmtId="0" fontId="3" fillId="0" borderId="81" xfId="0" applyFont="1" applyFill="1" applyBorder="1" applyAlignment="1" applyProtection="1">
      <alignment horizontal="center" vertical="center" wrapText="1" shrinkToFit="1"/>
    </xf>
    <xf numFmtId="0" fontId="3" fillId="0" borderId="37" xfId="0" applyFont="1" applyFill="1" applyBorder="1" applyAlignment="1" applyProtection="1">
      <alignment horizontal="center" vertical="center" wrapText="1" shrinkToFit="1"/>
    </xf>
    <xf numFmtId="176" fontId="3" fillId="0" borderId="63" xfId="0" applyNumberFormat="1" applyFont="1" applyFill="1" applyBorder="1" applyAlignment="1" applyProtection="1">
      <alignment horizontal="center" vertical="center" wrapText="1" shrinkToFit="1"/>
    </xf>
    <xf numFmtId="176" fontId="3" fillId="0" borderId="0" xfId="0" applyNumberFormat="1" applyFont="1" applyFill="1" applyBorder="1" applyAlignment="1" applyProtection="1">
      <alignment horizontal="center" vertical="center" wrapText="1" shrinkToFit="1"/>
    </xf>
    <xf numFmtId="0" fontId="13" fillId="0" borderId="61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26" fillId="6" borderId="0" xfId="0" applyFont="1" applyFill="1" applyAlignment="1" applyProtection="1">
      <alignment vertical="center" shrinkToFit="1"/>
    </xf>
    <xf numFmtId="176" fontId="3" fillId="0" borderId="65" xfId="1" applyNumberFormat="1" applyFont="1" applyBorder="1" applyAlignment="1" applyProtection="1">
      <alignment vertical="center" shrinkToFit="1"/>
    </xf>
    <xf numFmtId="176" fontId="3" fillId="0" borderId="7" xfId="1" applyNumberFormat="1" applyFont="1" applyBorder="1" applyAlignment="1" applyProtection="1">
      <alignment vertical="center" shrinkToFit="1"/>
    </xf>
    <xf numFmtId="10" fontId="3" fillId="0" borderId="65" xfId="2" applyNumberFormat="1" applyFont="1" applyBorder="1" applyAlignment="1" applyProtection="1">
      <alignment vertical="center" shrinkToFit="1"/>
    </xf>
    <xf numFmtId="10" fontId="3" fillId="0" borderId="7" xfId="2" applyNumberFormat="1" applyFont="1" applyBorder="1" applyAlignment="1" applyProtection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H82"/>
  <sheetViews>
    <sheetView tabSelected="1" view="pageBreakPreview" topLeftCell="A27" zoomScale="75" zoomScaleNormal="75" zoomScaleSheetLayoutView="75" workbookViewId="0">
      <selection activeCell="Q61" sqref="Q61"/>
    </sheetView>
  </sheetViews>
  <sheetFormatPr defaultColWidth="9" defaultRowHeight="13.2" x14ac:dyDescent="0.2"/>
  <cols>
    <col min="1" max="1" width="2.44140625" style="16" customWidth="1"/>
    <col min="2" max="2" width="2.6640625" style="16" customWidth="1"/>
    <col min="3" max="3" width="19.44140625" style="16" customWidth="1"/>
    <col min="4" max="5" width="16.109375" style="16" customWidth="1"/>
    <col min="6" max="7" width="8.109375" style="16" customWidth="1"/>
    <col min="8" max="9" width="16.109375" style="16" customWidth="1"/>
    <col min="10" max="10" width="10.44140625" style="16" customWidth="1"/>
    <col min="11" max="11" width="1.109375" style="7" customWidth="1"/>
    <col min="12" max="12" width="1.88671875" style="6" customWidth="1"/>
    <col min="13" max="13" width="2.88671875" style="6" customWidth="1"/>
    <col min="14" max="14" width="12.77734375" style="6" customWidth="1"/>
    <col min="15" max="15" width="1.33203125" style="6" customWidth="1"/>
    <col min="16" max="16" width="9.44140625" style="6" customWidth="1"/>
    <col min="17" max="19" width="11.21875" style="16" customWidth="1"/>
    <col min="20" max="21" width="8.77734375" style="16" customWidth="1"/>
    <col min="22" max="24" width="11.21875" style="16" customWidth="1"/>
    <col min="25" max="27" width="8.77734375" style="16" customWidth="1"/>
    <col min="28" max="30" width="11.21875" style="16" customWidth="1"/>
    <col min="31" max="32" width="8.77734375" style="16" customWidth="1"/>
    <col min="33" max="33" width="9.44140625" style="16" bestFit="1" customWidth="1"/>
    <col min="34" max="34" width="9" style="16"/>
    <col min="35" max="35" width="9.44140625" style="16" bestFit="1" customWidth="1"/>
    <col min="36" max="16384" width="9" style="16"/>
  </cols>
  <sheetData>
    <row r="1" spans="2:32" ht="30.75" customHeight="1" x14ac:dyDescent="0.2">
      <c r="C1" s="106" t="s">
        <v>86</v>
      </c>
      <c r="D1" s="206" t="s">
        <v>82</v>
      </c>
      <c r="E1" s="207"/>
      <c r="F1" s="207"/>
      <c r="G1" s="207"/>
      <c r="H1" s="207"/>
      <c r="I1" s="207"/>
      <c r="J1" s="207"/>
    </row>
    <row r="2" spans="2:32" ht="12.75" customHeight="1" x14ac:dyDescent="0.2"/>
    <row r="3" spans="2:32" ht="21.75" customHeight="1" x14ac:dyDescent="0.2">
      <c r="B3" s="208" t="s">
        <v>76</v>
      </c>
      <c r="C3" s="208"/>
      <c r="D3" s="208"/>
      <c r="E3" s="208"/>
      <c r="F3" s="208"/>
      <c r="G3" s="208"/>
      <c r="H3" s="208"/>
      <c r="I3" s="208"/>
      <c r="J3" s="208"/>
    </row>
    <row r="4" spans="2:32" ht="21.75" customHeight="1" x14ac:dyDescent="0.2">
      <c r="B4" s="208" t="s">
        <v>77</v>
      </c>
      <c r="C4" s="208"/>
      <c r="D4" s="208"/>
      <c r="E4" s="208"/>
      <c r="F4" s="208"/>
      <c r="G4" s="208"/>
      <c r="H4" s="208"/>
      <c r="I4" s="208"/>
      <c r="J4" s="208"/>
    </row>
    <row r="5" spans="2:32" ht="11.25" customHeight="1" x14ac:dyDescent="0.2"/>
    <row r="6" spans="2:32" ht="19.5" customHeight="1" x14ac:dyDescent="0.2">
      <c r="B6" s="16" t="s">
        <v>42</v>
      </c>
    </row>
    <row r="7" spans="2:32" x14ac:dyDescent="0.2">
      <c r="C7" s="17"/>
      <c r="D7" s="103" t="s">
        <v>0</v>
      </c>
      <c r="E7" s="103" t="s">
        <v>1</v>
      </c>
      <c r="F7" s="174" t="s">
        <v>2</v>
      </c>
      <c r="G7" s="176"/>
      <c r="H7" s="166"/>
      <c r="I7" s="166"/>
      <c r="J7" s="166"/>
    </row>
    <row r="8" spans="2:32" ht="15.75" customHeight="1" x14ac:dyDescent="0.2">
      <c r="C8" s="103" t="s">
        <v>3</v>
      </c>
      <c r="D8" s="18">
        <v>5.6000000000000001E-2</v>
      </c>
      <c r="E8" s="18">
        <v>2.0299999999999999E-2</v>
      </c>
      <c r="F8" s="211">
        <v>1.49E-2</v>
      </c>
      <c r="G8" s="212"/>
      <c r="H8" s="183" t="s">
        <v>72</v>
      </c>
      <c r="I8" s="183"/>
      <c r="J8" s="183"/>
    </row>
    <row r="9" spans="2:32" ht="15.75" customHeight="1" x14ac:dyDescent="0.2">
      <c r="C9" s="103" t="s">
        <v>4</v>
      </c>
      <c r="D9" s="18">
        <v>0.43319999999999997</v>
      </c>
      <c r="E9" s="18">
        <v>0.1575</v>
      </c>
      <c r="F9" s="211">
        <v>0.1623</v>
      </c>
      <c r="G9" s="212"/>
      <c r="H9" s="183" t="s">
        <v>75</v>
      </c>
      <c r="I9" s="183"/>
      <c r="J9" s="183"/>
      <c r="R9" s="16" t="s">
        <v>60</v>
      </c>
    </row>
    <row r="10" spans="2:32" ht="15.75" customHeight="1" x14ac:dyDescent="0.2">
      <c r="C10" s="103" t="s">
        <v>5</v>
      </c>
      <c r="D10" s="19">
        <v>33900</v>
      </c>
      <c r="E10" s="19">
        <v>12400</v>
      </c>
      <c r="F10" s="209">
        <v>10500</v>
      </c>
      <c r="G10" s="210"/>
      <c r="H10" s="183" t="s">
        <v>73</v>
      </c>
      <c r="I10" s="183"/>
      <c r="J10" s="183"/>
      <c r="R10" s="16" t="s">
        <v>59</v>
      </c>
    </row>
    <row r="11" spans="2:32" ht="15.75" customHeight="1" x14ac:dyDescent="0.2">
      <c r="C11" s="103" t="s">
        <v>6</v>
      </c>
      <c r="D11" s="19">
        <v>23200</v>
      </c>
      <c r="E11" s="19">
        <v>8500</v>
      </c>
      <c r="F11" s="199">
        <v>5000</v>
      </c>
      <c r="G11" s="200"/>
      <c r="H11" s="183" t="s">
        <v>74</v>
      </c>
      <c r="I11" s="183"/>
      <c r="J11" s="183"/>
      <c r="P11" s="182" t="s">
        <v>51</v>
      </c>
      <c r="Q11" s="182"/>
      <c r="R11" s="182"/>
      <c r="S11" s="182"/>
    </row>
    <row r="12" spans="2:32" ht="15.75" customHeight="1" x14ac:dyDescent="0.2">
      <c r="C12" s="103" t="s">
        <v>54</v>
      </c>
      <c r="D12" s="105">
        <v>660000</v>
      </c>
      <c r="E12" s="19">
        <v>260000</v>
      </c>
      <c r="F12" s="199">
        <v>170000</v>
      </c>
      <c r="G12" s="200"/>
      <c r="H12" s="183"/>
      <c r="I12" s="183"/>
      <c r="J12" s="183"/>
      <c r="P12" s="182"/>
      <c r="Q12" s="182"/>
      <c r="R12" s="182"/>
      <c r="S12" s="182"/>
      <c r="AB12" s="16" t="s">
        <v>59</v>
      </c>
    </row>
    <row r="13" spans="2:32" ht="17.25" customHeight="1" thickBot="1" x14ac:dyDescent="0.25">
      <c r="C13" s="20" t="s">
        <v>71</v>
      </c>
      <c r="D13" s="21"/>
      <c r="E13" s="21"/>
      <c r="F13" s="21"/>
      <c r="G13" s="21"/>
    </row>
    <row r="14" spans="2:32" ht="14.25" customHeight="1" thickBot="1" x14ac:dyDescent="0.25">
      <c r="P14" s="101"/>
      <c r="Q14" s="184" t="s">
        <v>0</v>
      </c>
      <c r="R14" s="185"/>
      <c r="S14" s="186"/>
      <c r="T14" s="186"/>
      <c r="U14" s="187"/>
      <c r="V14" s="184" t="s">
        <v>35</v>
      </c>
      <c r="W14" s="185"/>
      <c r="X14" s="186"/>
      <c r="Y14" s="186"/>
      <c r="Z14" s="187"/>
      <c r="AA14" s="184" t="s">
        <v>2</v>
      </c>
      <c r="AB14" s="186"/>
      <c r="AC14" s="186"/>
      <c r="AD14" s="186"/>
      <c r="AE14" s="186"/>
      <c r="AF14" s="187"/>
    </row>
    <row r="15" spans="2:32" ht="15" customHeight="1" x14ac:dyDescent="0.2">
      <c r="B15" s="22"/>
      <c r="C15" s="23"/>
      <c r="D15" s="23"/>
      <c r="E15" s="23"/>
      <c r="F15" s="23"/>
      <c r="G15" s="23"/>
      <c r="H15" s="23"/>
      <c r="I15" s="23"/>
      <c r="J15" s="4"/>
      <c r="K15" s="5"/>
      <c r="Q15" s="24" t="s">
        <v>34</v>
      </c>
      <c r="R15" s="24"/>
      <c r="V15" s="24" t="s">
        <v>34</v>
      </c>
      <c r="W15" s="24"/>
      <c r="AA15" s="24" t="s">
        <v>37</v>
      </c>
    </row>
    <row r="16" spans="2:32" ht="16.8" thickBot="1" x14ac:dyDescent="0.25">
      <c r="B16" s="25" t="s">
        <v>41</v>
      </c>
      <c r="J16" s="7"/>
      <c r="L16" s="8"/>
      <c r="M16" s="11"/>
      <c r="N16" s="11"/>
      <c r="O16" s="11"/>
      <c r="Q16" s="26" t="s">
        <v>58</v>
      </c>
      <c r="R16" s="27">
        <v>430000</v>
      </c>
      <c r="V16" s="28" t="str">
        <f>Q16</f>
        <v>基礎控除：</v>
      </c>
      <c r="W16" s="29">
        <f>R16</f>
        <v>430000</v>
      </c>
      <c r="AB16" s="28" t="str">
        <f>V16</f>
        <v>基礎控除：</v>
      </c>
      <c r="AC16" s="29">
        <f>R16</f>
        <v>430000</v>
      </c>
      <c r="AD16" s="29"/>
    </row>
    <row r="17" spans="2:34" ht="18" customHeight="1" x14ac:dyDescent="0.2">
      <c r="B17" s="30"/>
      <c r="C17" s="166"/>
      <c r="D17" s="188" t="s">
        <v>50</v>
      </c>
      <c r="E17" s="170" t="s">
        <v>15</v>
      </c>
      <c r="F17" s="170" t="s">
        <v>78</v>
      </c>
      <c r="G17" s="170"/>
      <c r="H17" s="112" t="s">
        <v>62</v>
      </c>
      <c r="I17" s="31" t="s">
        <v>63</v>
      </c>
      <c r="J17" s="9"/>
      <c r="K17" s="10"/>
      <c r="L17" s="11"/>
      <c r="M17" s="11"/>
      <c r="N17" s="201" t="s">
        <v>84</v>
      </c>
      <c r="O17" s="11"/>
      <c r="P17" s="190"/>
      <c r="Q17" s="192" t="s">
        <v>47</v>
      </c>
      <c r="R17" s="193"/>
      <c r="S17" s="194"/>
      <c r="T17" s="194"/>
      <c r="U17" s="195"/>
      <c r="V17" s="192" t="s">
        <v>46</v>
      </c>
      <c r="W17" s="193"/>
      <c r="X17" s="194"/>
      <c r="Y17" s="194"/>
      <c r="Z17" s="195"/>
      <c r="AA17" s="196" t="s">
        <v>48</v>
      </c>
      <c r="AB17" s="197"/>
      <c r="AC17" s="197"/>
      <c r="AD17" s="197"/>
      <c r="AE17" s="197"/>
      <c r="AF17" s="198"/>
    </row>
    <row r="18" spans="2:34" ht="16.5" customHeight="1" x14ac:dyDescent="0.2">
      <c r="B18" s="30"/>
      <c r="C18" s="166"/>
      <c r="D18" s="189"/>
      <c r="E18" s="170"/>
      <c r="F18" s="103" t="s">
        <v>81</v>
      </c>
      <c r="G18" s="103" t="s">
        <v>83</v>
      </c>
      <c r="H18" s="32" t="s">
        <v>88</v>
      </c>
      <c r="I18" s="32" t="s">
        <v>89</v>
      </c>
      <c r="J18" s="11"/>
      <c r="K18" s="10"/>
      <c r="L18" s="11"/>
      <c r="M18" s="12"/>
      <c r="N18" s="202"/>
      <c r="O18" s="12"/>
      <c r="P18" s="191"/>
      <c r="Q18" s="33" t="s">
        <v>16</v>
      </c>
      <c r="R18" s="34" t="s">
        <v>57</v>
      </c>
      <c r="S18" s="35" t="s">
        <v>17</v>
      </c>
      <c r="T18" s="35" t="s">
        <v>26</v>
      </c>
      <c r="U18" s="36" t="s">
        <v>27</v>
      </c>
      <c r="V18" s="33" t="s">
        <v>16</v>
      </c>
      <c r="W18" s="34" t="s">
        <v>57</v>
      </c>
      <c r="X18" s="35" t="s">
        <v>17</v>
      </c>
      <c r="Y18" s="35" t="s">
        <v>26</v>
      </c>
      <c r="Z18" s="36" t="s">
        <v>27</v>
      </c>
      <c r="AA18" s="33" t="s">
        <v>36</v>
      </c>
      <c r="AB18" s="35" t="s">
        <v>16</v>
      </c>
      <c r="AC18" s="34" t="s">
        <v>57</v>
      </c>
      <c r="AD18" s="35" t="s">
        <v>17</v>
      </c>
      <c r="AE18" s="35" t="s">
        <v>26</v>
      </c>
      <c r="AF18" s="36" t="s">
        <v>27</v>
      </c>
    </row>
    <row r="19" spans="2:34" ht="18" customHeight="1" x14ac:dyDescent="0.2">
      <c r="B19" s="30"/>
      <c r="C19" s="37" t="s">
        <v>7</v>
      </c>
      <c r="D19" s="1"/>
      <c r="E19" s="2"/>
      <c r="F19" s="1"/>
      <c r="G19" s="1"/>
      <c r="H19" s="3"/>
      <c r="I19" s="3"/>
      <c r="J19" s="15"/>
      <c r="K19" s="14"/>
      <c r="L19" s="12"/>
      <c r="M19" s="12"/>
      <c r="N19" s="202"/>
      <c r="O19" s="12"/>
      <c r="P19" s="38" t="s">
        <v>7</v>
      </c>
      <c r="Q19" s="39" t="str">
        <f t="shared" ref="Q19:Q26" si="0">IF($D19="○",$H19,"")</f>
        <v/>
      </c>
      <c r="R19" s="40" t="str">
        <f t="shared" ref="R19:R26" si="1">IF(Q19="","",IF(Q19&lt;=R$16,"",(Q19-R$16)))</f>
        <v/>
      </c>
      <c r="S19" s="41" t="str">
        <f t="shared" ref="S19:S26" si="2">IF($D19="○",$I19,"")</f>
        <v/>
      </c>
      <c r="T19" s="41" t="str">
        <f t="shared" ref="T19:T26" si="3">IF($D19="○",$D$10,"")</f>
        <v/>
      </c>
      <c r="U19" s="42"/>
      <c r="V19" s="39" t="str">
        <f t="shared" ref="V19:V26" si="4">IF($D19="○",$H19,"")</f>
        <v/>
      </c>
      <c r="W19" s="40" t="str">
        <f>IF(V19="","",IF(V19&lt;=W$16,"",(V19-W$16)))</f>
        <v/>
      </c>
      <c r="X19" s="41" t="str">
        <f t="shared" ref="X19:X26" si="5">IF($D19="○",$I19,"")</f>
        <v/>
      </c>
      <c r="Y19" s="41" t="str">
        <f t="shared" ref="Y19:Y26" si="6">IF($D19="○",$E$10,"")</f>
        <v/>
      </c>
      <c r="Z19" s="42"/>
      <c r="AA19" s="43">
        <f t="shared" ref="AA19:AA26" si="7">IF($D19="○",E19,0)</f>
        <v>0</v>
      </c>
      <c r="AB19" s="41" t="str">
        <f t="shared" ref="AB19:AB26" si="8">IF(AND(40&lt;=$AA19,AA19&lt;=64),H19,"")</f>
        <v/>
      </c>
      <c r="AC19" s="40" t="str">
        <f>IF(AB19="","",IF(AB19&lt;=AC$16,"",(AB19-AC$16)))</f>
        <v/>
      </c>
      <c r="AD19" s="41" t="str">
        <f t="shared" ref="AD19:AD26" si="9">IF(AND(40&lt;=$AA19,AA19&lt;=64),I19,"")</f>
        <v/>
      </c>
      <c r="AE19" s="41" t="str">
        <f t="shared" ref="AE19:AE26" si="10">IF(AND(40&lt;=$AA19,AA19&lt;=64),$F$10,"")</f>
        <v/>
      </c>
      <c r="AF19" s="44"/>
    </row>
    <row r="20" spans="2:34" ht="18" customHeight="1" x14ac:dyDescent="0.2">
      <c r="B20" s="30"/>
      <c r="C20" s="37" t="s">
        <v>8</v>
      </c>
      <c r="D20" s="1"/>
      <c r="E20" s="2"/>
      <c r="F20" s="1"/>
      <c r="G20" s="1"/>
      <c r="H20" s="3"/>
      <c r="I20" s="3"/>
      <c r="J20" s="15"/>
      <c r="K20" s="14"/>
      <c r="L20" s="12"/>
      <c r="M20" s="12"/>
      <c r="N20" s="202"/>
      <c r="O20" s="12"/>
      <c r="P20" s="38" t="s">
        <v>8</v>
      </c>
      <c r="Q20" s="39" t="str">
        <f t="shared" si="0"/>
        <v/>
      </c>
      <c r="R20" s="40" t="str">
        <f t="shared" si="1"/>
        <v/>
      </c>
      <c r="S20" s="41" t="str">
        <f t="shared" si="2"/>
        <v/>
      </c>
      <c r="T20" s="41" t="str">
        <f t="shared" si="3"/>
        <v/>
      </c>
      <c r="U20" s="45"/>
      <c r="V20" s="39" t="str">
        <f t="shared" si="4"/>
        <v/>
      </c>
      <c r="W20" s="40" t="str">
        <f t="shared" ref="W20:W26" si="11">IF(V20="","",IF(V20&lt;=W$16,"",(V20-W$16)))</f>
        <v/>
      </c>
      <c r="X20" s="41" t="str">
        <f t="shared" si="5"/>
        <v/>
      </c>
      <c r="Y20" s="41" t="str">
        <f t="shared" si="6"/>
        <v/>
      </c>
      <c r="Z20" s="45"/>
      <c r="AA20" s="43">
        <f t="shared" si="7"/>
        <v>0</v>
      </c>
      <c r="AB20" s="41" t="str">
        <f t="shared" si="8"/>
        <v/>
      </c>
      <c r="AC20" s="40" t="str">
        <f t="shared" ref="AC20:AC26" si="12">IF(AB20="","",IF(AB20&lt;=AC$16,"",(AB20-AC$16)))</f>
        <v/>
      </c>
      <c r="AD20" s="41" t="str">
        <f t="shared" si="9"/>
        <v/>
      </c>
      <c r="AE20" s="41" t="str">
        <f t="shared" si="10"/>
        <v/>
      </c>
      <c r="AF20" s="46"/>
    </row>
    <row r="21" spans="2:34" ht="18" customHeight="1" x14ac:dyDescent="0.2">
      <c r="B21" s="30"/>
      <c r="C21" s="37" t="s">
        <v>9</v>
      </c>
      <c r="D21" s="1"/>
      <c r="E21" s="2"/>
      <c r="F21" s="1"/>
      <c r="G21" s="1"/>
      <c r="H21" s="3"/>
      <c r="I21" s="3"/>
      <c r="J21" s="15"/>
      <c r="K21" s="14"/>
      <c r="L21" s="12"/>
      <c r="M21" s="12"/>
      <c r="N21" s="203"/>
      <c r="O21" s="12"/>
      <c r="P21" s="38" t="s">
        <v>9</v>
      </c>
      <c r="Q21" s="39" t="str">
        <f t="shared" si="0"/>
        <v/>
      </c>
      <c r="R21" s="40" t="str">
        <f t="shared" si="1"/>
        <v/>
      </c>
      <c r="S21" s="41" t="str">
        <f t="shared" si="2"/>
        <v/>
      </c>
      <c r="T21" s="41" t="str">
        <f t="shared" si="3"/>
        <v/>
      </c>
      <c r="U21" s="45"/>
      <c r="V21" s="39" t="str">
        <f t="shared" si="4"/>
        <v/>
      </c>
      <c r="W21" s="40" t="str">
        <f t="shared" si="11"/>
        <v/>
      </c>
      <c r="X21" s="41" t="str">
        <f t="shared" si="5"/>
        <v/>
      </c>
      <c r="Y21" s="41" t="str">
        <f t="shared" si="6"/>
        <v/>
      </c>
      <c r="Z21" s="45"/>
      <c r="AA21" s="43">
        <f t="shared" si="7"/>
        <v>0</v>
      </c>
      <c r="AB21" s="41" t="str">
        <f t="shared" si="8"/>
        <v/>
      </c>
      <c r="AC21" s="40" t="str">
        <f t="shared" si="12"/>
        <v/>
      </c>
      <c r="AD21" s="41" t="str">
        <f t="shared" si="9"/>
        <v/>
      </c>
      <c r="AE21" s="41" t="str">
        <f t="shared" si="10"/>
        <v/>
      </c>
      <c r="AF21" s="46"/>
    </row>
    <row r="22" spans="2:34" ht="18" customHeight="1" thickBot="1" x14ac:dyDescent="0.25">
      <c r="B22" s="30"/>
      <c r="C22" s="37" t="s">
        <v>10</v>
      </c>
      <c r="D22" s="1"/>
      <c r="E22" s="2"/>
      <c r="F22" s="1"/>
      <c r="G22" s="1"/>
      <c r="H22" s="3"/>
      <c r="I22" s="3"/>
      <c r="J22" s="15"/>
      <c r="K22" s="14"/>
      <c r="L22" s="12"/>
      <c r="M22" s="12"/>
      <c r="N22" s="111">
        <f>COUNTIFS(F19:F26,C81,D19:D26,C76)</f>
        <v>0</v>
      </c>
      <c r="O22" s="12"/>
      <c r="P22" s="38" t="s">
        <v>10</v>
      </c>
      <c r="Q22" s="39" t="str">
        <f t="shared" si="0"/>
        <v/>
      </c>
      <c r="R22" s="40" t="str">
        <f t="shared" si="1"/>
        <v/>
      </c>
      <c r="S22" s="41" t="str">
        <f t="shared" si="2"/>
        <v/>
      </c>
      <c r="T22" s="41" t="str">
        <f t="shared" si="3"/>
        <v/>
      </c>
      <c r="U22" s="45"/>
      <c r="V22" s="39" t="str">
        <f t="shared" si="4"/>
        <v/>
      </c>
      <c r="W22" s="40" t="str">
        <f t="shared" si="11"/>
        <v/>
      </c>
      <c r="X22" s="41" t="str">
        <f t="shared" si="5"/>
        <v/>
      </c>
      <c r="Y22" s="41" t="str">
        <f t="shared" si="6"/>
        <v/>
      </c>
      <c r="Z22" s="45"/>
      <c r="AA22" s="43">
        <f t="shared" si="7"/>
        <v>0</v>
      </c>
      <c r="AB22" s="41" t="str">
        <f t="shared" si="8"/>
        <v/>
      </c>
      <c r="AC22" s="40" t="str">
        <f t="shared" si="12"/>
        <v/>
      </c>
      <c r="AD22" s="41" t="str">
        <f t="shared" si="9"/>
        <v/>
      </c>
      <c r="AE22" s="41" t="str">
        <f t="shared" si="10"/>
        <v/>
      </c>
      <c r="AF22" s="46"/>
    </row>
    <row r="23" spans="2:34" ht="18" customHeight="1" x14ac:dyDescent="0.2">
      <c r="B23" s="30"/>
      <c r="C23" s="37" t="s">
        <v>11</v>
      </c>
      <c r="D23" s="1"/>
      <c r="E23" s="2"/>
      <c r="F23" s="1"/>
      <c r="G23" s="1"/>
      <c r="H23" s="3"/>
      <c r="I23" s="3"/>
      <c r="J23" s="15"/>
      <c r="K23" s="14"/>
      <c r="L23" s="12"/>
      <c r="M23" s="12"/>
      <c r="N23" s="204" t="s">
        <v>85</v>
      </c>
      <c r="O23" s="12"/>
      <c r="P23" s="38" t="s">
        <v>11</v>
      </c>
      <c r="Q23" s="39" t="str">
        <f t="shared" si="0"/>
        <v/>
      </c>
      <c r="R23" s="40" t="str">
        <f>IF(Q23="","",IF(Q23&lt;=R$16,"",(Q23-R$16)))</f>
        <v/>
      </c>
      <c r="S23" s="41" t="str">
        <f t="shared" si="2"/>
        <v/>
      </c>
      <c r="T23" s="41" t="str">
        <f t="shared" si="3"/>
        <v/>
      </c>
      <c r="U23" s="45"/>
      <c r="V23" s="39" t="str">
        <f t="shared" si="4"/>
        <v/>
      </c>
      <c r="W23" s="40" t="str">
        <f>IF(V23="","",IF(V23&lt;=W$16,"",(V23-W$16)))</f>
        <v/>
      </c>
      <c r="X23" s="41" t="str">
        <f t="shared" si="5"/>
        <v/>
      </c>
      <c r="Y23" s="41" t="str">
        <f t="shared" si="6"/>
        <v/>
      </c>
      <c r="Z23" s="45"/>
      <c r="AA23" s="43">
        <f t="shared" si="7"/>
        <v>0</v>
      </c>
      <c r="AB23" s="41" t="str">
        <f t="shared" si="8"/>
        <v/>
      </c>
      <c r="AC23" s="40" t="str">
        <f>IF(AB23="","",IF(AB23&lt;=AC$16,"",(AB23-AC$16)))</f>
        <v/>
      </c>
      <c r="AD23" s="41" t="str">
        <f t="shared" si="9"/>
        <v/>
      </c>
      <c r="AE23" s="41" t="str">
        <f t="shared" si="10"/>
        <v/>
      </c>
      <c r="AF23" s="46"/>
    </row>
    <row r="24" spans="2:34" ht="18" customHeight="1" x14ac:dyDescent="0.2">
      <c r="B24" s="30"/>
      <c r="C24" s="37" t="s">
        <v>12</v>
      </c>
      <c r="D24" s="1"/>
      <c r="E24" s="2"/>
      <c r="F24" s="1"/>
      <c r="G24" s="1"/>
      <c r="H24" s="3"/>
      <c r="I24" s="3"/>
      <c r="J24" s="15"/>
      <c r="K24" s="14"/>
      <c r="L24" s="12"/>
      <c r="M24" s="12"/>
      <c r="N24" s="205"/>
      <c r="O24" s="12"/>
      <c r="P24" s="38" t="s">
        <v>12</v>
      </c>
      <c r="Q24" s="39" t="str">
        <f t="shared" si="0"/>
        <v/>
      </c>
      <c r="R24" s="40" t="str">
        <f t="shared" si="1"/>
        <v/>
      </c>
      <c r="S24" s="41" t="str">
        <f t="shared" si="2"/>
        <v/>
      </c>
      <c r="T24" s="41" t="str">
        <f t="shared" si="3"/>
        <v/>
      </c>
      <c r="U24" s="45"/>
      <c r="V24" s="39" t="str">
        <f t="shared" si="4"/>
        <v/>
      </c>
      <c r="W24" s="40" t="str">
        <f t="shared" si="11"/>
        <v/>
      </c>
      <c r="X24" s="41" t="str">
        <f t="shared" si="5"/>
        <v/>
      </c>
      <c r="Y24" s="41" t="str">
        <f t="shared" si="6"/>
        <v/>
      </c>
      <c r="Z24" s="45"/>
      <c r="AA24" s="43">
        <f t="shared" si="7"/>
        <v>0</v>
      </c>
      <c r="AB24" s="41" t="str">
        <f t="shared" si="8"/>
        <v/>
      </c>
      <c r="AC24" s="40" t="str">
        <f t="shared" si="12"/>
        <v/>
      </c>
      <c r="AD24" s="41" t="str">
        <f t="shared" si="9"/>
        <v/>
      </c>
      <c r="AE24" s="41" t="str">
        <f t="shared" si="10"/>
        <v/>
      </c>
      <c r="AF24" s="46"/>
    </row>
    <row r="25" spans="2:34" ht="18" customHeight="1" x14ac:dyDescent="0.2">
      <c r="B25" s="30"/>
      <c r="C25" s="37" t="s">
        <v>13</v>
      </c>
      <c r="D25" s="1"/>
      <c r="E25" s="2"/>
      <c r="F25" s="1"/>
      <c r="G25" s="1"/>
      <c r="H25" s="3"/>
      <c r="I25" s="3"/>
      <c r="J25" s="15"/>
      <c r="K25" s="14"/>
      <c r="L25" s="12"/>
      <c r="M25" s="12"/>
      <c r="N25" s="12"/>
      <c r="O25" s="12"/>
      <c r="P25" s="38" t="s">
        <v>13</v>
      </c>
      <c r="Q25" s="39" t="str">
        <f t="shared" si="0"/>
        <v/>
      </c>
      <c r="R25" s="40" t="str">
        <f t="shared" si="1"/>
        <v/>
      </c>
      <c r="S25" s="41" t="str">
        <f t="shared" si="2"/>
        <v/>
      </c>
      <c r="T25" s="41" t="str">
        <f t="shared" si="3"/>
        <v/>
      </c>
      <c r="U25" s="45"/>
      <c r="V25" s="39" t="str">
        <f t="shared" si="4"/>
        <v/>
      </c>
      <c r="W25" s="40" t="str">
        <f t="shared" si="11"/>
        <v/>
      </c>
      <c r="X25" s="41" t="str">
        <f t="shared" si="5"/>
        <v/>
      </c>
      <c r="Y25" s="41" t="str">
        <f t="shared" si="6"/>
        <v/>
      </c>
      <c r="Z25" s="45"/>
      <c r="AA25" s="43">
        <f t="shared" si="7"/>
        <v>0</v>
      </c>
      <c r="AB25" s="41" t="str">
        <f t="shared" si="8"/>
        <v/>
      </c>
      <c r="AC25" s="40" t="str">
        <f t="shared" si="12"/>
        <v/>
      </c>
      <c r="AD25" s="41" t="str">
        <f t="shared" si="9"/>
        <v/>
      </c>
      <c r="AE25" s="41" t="str">
        <f t="shared" si="10"/>
        <v/>
      </c>
      <c r="AF25" s="46"/>
    </row>
    <row r="26" spans="2:34" ht="18" customHeight="1" x14ac:dyDescent="0.2">
      <c r="B26" s="30"/>
      <c r="C26" s="37" t="s">
        <v>14</v>
      </c>
      <c r="D26" s="1"/>
      <c r="E26" s="2"/>
      <c r="F26" s="1"/>
      <c r="G26" s="1"/>
      <c r="H26" s="3"/>
      <c r="I26" s="3"/>
      <c r="J26" s="15"/>
      <c r="K26" s="14"/>
      <c r="L26" s="12"/>
      <c r="M26" s="12"/>
      <c r="N26" s="12"/>
      <c r="O26" s="12"/>
      <c r="P26" s="38" t="s">
        <v>14</v>
      </c>
      <c r="Q26" s="39" t="str">
        <f t="shared" si="0"/>
        <v/>
      </c>
      <c r="R26" s="40" t="str">
        <f t="shared" si="1"/>
        <v/>
      </c>
      <c r="S26" s="41" t="str">
        <f t="shared" si="2"/>
        <v/>
      </c>
      <c r="T26" s="41" t="str">
        <f t="shared" si="3"/>
        <v/>
      </c>
      <c r="U26" s="45"/>
      <c r="V26" s="39" t="str">
        <f t="shared" si="4"/>
        <v/>
      </c>
      <c r="W26" s="40" t="str">
        <f t="shared" si="11"/>
        <v/>
      </c>
      <c r="X26" s="41" t="str">
        <f t="shared" si="5"/>
        <v/>
      </c>
      <c r="Y26" s="41" t="str">
        <f t="shared" si="6"/>
        <v/>
      </c>
      <c r="Z26" s="45"/>
      <c r="AA26" s="43">
        <f t="shared" si="7"/>
        <v>0</v>
      </c>
      <c r="AB26" s="41" t="str">
        <f t="shared" si="8"/>
        <v/>
      </c>
      <c r="AC26" s="40" t="str">
        <f t="shared" si="12"/>
        <v/>
      </c>
      <c r="AD26" s="41" t="str">
        <f t="shared" si="9"/>
        <v/>
      </c>
      <c r="AE26" s="41" t="str">
        <f t="shared" si="10"/>
        <v/>
      </c>
      <c r="AF26" s="46"/>
    </row>
    <row r="27" spans="2:34" s="7" customFormat="1" ht="21.75" customHeight="1" thickBot="1" x14ac:dyDescent="0.25">
      <c r="B27" s="30"/>
      <c r="C27" s="47" t="s">
        <v>23</v>
      </c>
      <c r="D27" s="48">
        <f>COUNTIF(D19:D26,"○")</f>
        <v>0</v>
      </c>
      <c r="E27" s="49"/>
      <c r="F27" s="48">
        <f>COUNTIF(F19:F26,"●")</f>
        <v>0</v>
      </c>
      <c r="G27" s="48">
        <f t="shared" ref="G27" si="13">COUNTIF(G19:G26,"●")</f>
        <v>0</v>
      </c>
      <c r="H27" s="102">
        <f>SUM(H19:H26)</f>
        <v>0</v>
      </c>
      <c r="I27" s="102">
        <f>SUM(I19:I26)</f>
        <v>0</v>
      </c>
      <c r="J27" s="13"/>
      <c r="K27" s="14"/>
      <c r="L27" s="12"/>
      <c r="M27" s="12"/>
      <c r="O27" s="12"/>
      <c r="P27" s="50" t="s">
        <v>22</v>
      </c>
      <c r="Q27" s="51">
        <f>SUM(Q19:Q26)</f>
        <v>0</v>
      </c>
      <c r="R27" s="52">
        <f>SUM(R19:R26)</f>
        <v>0</v>
      </c>
      <c r="S27" s="52">
        <f>SUM(S19:S26)</f>
        <v>0</v>
      </c>
      <c r="T27" s="52">
        <f>SUM(T19:T26)</f>
        <v>0</v>
      </c>
      <c r="U27" s="53">
        <f>IF($T$27=0,0,D11)</f>
        <v>0</v>
      </c>
      <c r="V27" s="54">
        <f>SUM(V19:V26)</f>
        <v>0</v>
      </c>
      <c r="W27" s="52">
        <f>SUM(W19:W26)</f>
        <v>0</v>
      </c>
      <c r="X27" s="52">
        <f>SUM(X19:X26)</f>
        <v>0</v>
      </c>
      <c r="Y27" s="52">
        <f>SUM(Y19:Y26)</f>
        <v>0</v>
      </c>
      <c r="Z27" s="53">
        <f>IF($Y$27=0,0,E11)</f>
        <v>0</v>
      </c>
      <c r="AA27" s="55"/>
      <c r="AB27" s="52">
        <f>SUM(AB19:AB26)</f>
        <v>0</v>
      </c>
      <c r="AC27" s="52">
        <f>SUM(AC19:AC26)</f>
        <v>0</v>
      </c>
      <c r="AD27" s="52">
        <f>SUM(AD19:AD26)</f>
        <v>0</v>
      </c>
      <c r="AE27" s="56">
        <f>SUM(AE19:AE26)</f>
        <v>0</v>
      </c>
      <c r="AF27" s="53">
        <f>IF($AE$27=0,0,F11)</f>
        <v>0</v>
      </c>
      <c r="AG27" s="16"/>
      <c r="AH27" s="16"/>
    </row>
    <row r="28" spans="2:34" s="7" customFormat="1" ht="17.25" customHeight="1" x14ac:dyDescent="0.2">
      <c r="B28" s="8"/>
      <c r="C28" s="57" t="s">
        <v>87</v>
      </c>
      <c r="D28" s="58"/>
      <c r="E28" s="59"/>
      <c r="F28" s="12"/>
      <c r="G28" s="12"/>
      <c r="H28" s="12"/>
      <c r="I28" s="12"/>
      <c r="J28" s="12"/>
      <c r="K28" s="14"/>
      <c r="L28" s="12"/>
      <c r="M28" s="12"/>
      <c r="N28" s="12"/>
      <c r="O28" s="12"/>
      <c r="P28" s="60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61"/>
      <c r="AF28" s="12"/>
    </row>
    <row r="29" spans="2:34" s="7" customFormat="1" ht="17.25" customHeight="1" x14ac:dyDescent="0.2">
      <c r="B29" s="8"/>
      <c r="C29" s="57" t="s">
        <v>55</v>
      </c>
      <c r="D29" s="58"/>
      <c r="E29" s="59"/>
      <c r="F29" s="12"/>
      <c r="G29" s="12"/>
      <c r="H29" s="12"/>
      <c r="I29" s="12"/>
      <c r="J29" s="12"/>
      <c r="K29" s="14"/>
      <c r="L29" s="12"/>
      <c r="M29" s="12"/>
      <c r="N29" s="12"/>
      <c r="O29" s="12"/>
      <c r="P29" s="60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61"/>
      <c r="AF29" s="12"/>
    </row>
    <row r="30" spans="2:34" ht="17.25" customHeight="1" x14ac:dyDescent="0.2">
      <c r="B30" s="8"/>
      <c r="C30" s="57" t="s">
        <v>43</v>
      </c>
      <c r="D30" s="58"/>
      <c r="E30" s="59"/>
      <c r="F30" s="12"/>
      <c r="G30" s="12"/>
      <c r="H30" s="12"/>
      <c r="I30" s="12"/>
      <c r="J30" s="12"/>
      <c r="K30" s="14"/>
      <c r="L30" s="12"/>
      <c r="P30" s="60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61"/>
      <c r="AF30" s="12"/>
      <c r="AG30" s="7"/>
      <c r="AH30" s="7"/>
    </row>
    <row r="31" spans="2:34" ht="17.25" customHeight="1" x14ac:dyDescent="0.2">
      <c r="B31" s="8"/>
      <c r="C31" s="57" t="s">
        <v>49</v>
      </c>
      <c r="D31" s="58"/>
      <c r="E31" s="59"/>
      <c r="F31" s="12"/>
      <c r="G31" s="12"/>
      <c r="H31" s="12"/>
      <c r="I31" s="12"/>
      <c r="J31" s="12"/>
      <c r="K31" s="14"/>
      <c r="L31" s="12"/>
      <c r="P31" s="60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61"/>
      <c r="AF31" s="12"/>
      <c r="AG31" s="7"/>
      <c r="AH31" s="7"/>
    </row>
    <row r="32" spans="2:34" ht="11.25" customHeight="1" thickBot="1" x14ac:dyDescent="0.25">
      <c r="B32" s="62"/>
      <c r="C32" s="63"/>
      <c r="D32" s="64"/>
      <c r="E32" s="64"/>
      <c r="F32" s="64"/>
      <c r="G32" s="64"/>
      <c r="H32" s="64"/>
      <c r="I32" s="64"/>
      <c r="J32" s="64"/>
      <c r="K32" s="65"/>
    </row>
    <row r="33" spans="2:34" ht="9.75" customHeight="1" x14ac:dyDescent="0.2"/>
    <row r="34" spans="2:34" ht="21.75" customHeight="1" x14ac:dyDescent="0.2">
      <c r="B34" s="16" t="s">
        <v>67</v>
      </c>
    </row>
    <row r="35" spans="2:34" ht="18" customHeight="1" x14ac:dyDescent="0.2">
      <c r="C35" s="170" t="s">
        <v>56</v>
      </c>
      <c r="D35" s="170"/>
      <c r="E35" s="174" t="s">
        <v>19</v>
      </c>
      <c r="F35" s="175"/>
      <c r="G35" s="176"/>
      <c r="H35" s="103" t="s">
        <v>18</v>
      </c>
      <c r="I35" s="66"/>
      <c r="J35" s="66"/>
    </row>
    <row r="36" spans="2:34" ht="18" customHeight="1" x14ac:dyDescent="0.2">
      <c r="C36" s="171">
        <f>H27</f>
        <v>0</v>
      </c>
      <c r="D36" s="171"/>
      <c r="E36" s="67">
        <v>7</v>
      </c>
      <c r="F36" s="179">
        <f>430000+100000*(N22-1)</f>
        <v>330000</v>
      </c>
      <c r="G36" s="180"/>
      <c r="H36" s="172">
        <f>IF(D27=0,0,IF(C36&lt;=F36,E36,IF(C36&lt;=F37,E37,IF(C36&lt;=F38,E38,0))))</f>
        <v>0</v>
      </c>
      <c r="I36" s="68"/>
      <c r="J36" s="68"/>
    </row>
    <row r="37" spans="2:34" ht="18" customHeight="1" x14ac:dyDescent="0.2">
      <c r="C37" s="171"/>
      <c r="D37" s="171"/>
      <c r="E37" s="67">
        <v>5</v>
      </c>
      <c r="F37" s="177">
        <f>430000+100000*(N22-1)+(305000*$D$27)</f>
        <v>330000</v>
      </c>
      <c r="G37" s="178"/>
      <c r="H37" s="172"/>
      <c r="I37" s="68"/>
      <c r="J37" s="68"/>
    </row>
    <row r="38" spans="2:34" s="69" customFormat="1" ht="18" customHeight="1" x14ac:dyDescent="0.2">
      <c r="B38" s="16"/>
      <c r="C38" s="171"/>
      <c r="D38" s="171"/>
      <c r="E38" s="67">
        <v>2</v>
      </c>
      <c r="F38" s="177">
        <f>430000+100000*(N22-1)+(560000*$D$27)</f>
        <v>330000</v>
      </c>
      <c r="G38" s="178"/>
      <c r="H38" s="172"/>
      <c r="I38" s="68"/>
      <c r="J38" s="68"/>
      <c r="K38" s="7"/>
      <c r="L38" s="6"/>
      <c r="M38" s="6"/>
      <c r="N38" s="6"/>
      <c r="O38" s="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2:34" s="69" customFormat="1" ht="9.75" customHeight="1" x14ac:dyDescent="0.2">
      <c r="B39" s="16"/>
      <c r="E39" s="70"/>
      <c r="F39" s="71"/>
      <c r="G39" s="71"/>
      <c r="H39" s="72"/>
      <c r="I39" s="72"/>
      <c r="J39" s="72"/>
      <c r="K39" s="7"/>
      <c r="L39" s="6"/>
      <c r="M39" s="6"/>
      <c r="N39" s="6"/>
      <c r="O39" s="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</row>
    <row r="40" spans="2:34" s="69" customFormat="1" ht="18" customHeight="1" x14ac:dyDescent="0.2">
      <c r="B40" s="16" t="s">
        <v>70</v>
      </c>
      <c r="E40" s="70"/>
      <c r="F40" s="71"/>
      <c r="G40" s="71"/>
      <c r="H40" s="72"/>
      <c r="I40" s="72"/>
      <c r="J40" s="72"/>
      <c r="K40" s="7"/>
      <c r="L40" s="6"/>
      <c r="M40" s="6"/>
      <c r="N40" s="6"/>
      <c r="O40" s="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</row>
    <row r="41" spans="2:34" s="69" customFormat="1" ht="18" customHeight="1" x14ac:dyDescent="0.2">
      <c r="B41" s="16"/>
      <c r="C41" s="166"/>
      <c r="D41" s="166"/>
      <c r="E41" s="103" t="s">
        <v>66</v>
      </c>
      <c r="F41" s="168" t="s">
        <v>68</v>
      </c>
      <c r="G41" s="168"/>
      <c r="H41" s="72"/>
      <c r="I41" s="72"/>
      <c r="J41" s="72"/>
      <c r="K41" s="7"/>
      <c r="L41" s="6"/>
      <c r="M41" s="6"/>
      <c r="N41" s="6"/>
      <c r="O41" s="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</row>
    <row r="42" spans="2:34" s="69" customFormat="1" ht="18" customHeight="1" x14ac:dyDescent="0.2">
      <c r="B42" s="16"/>
      <c r="C42" s="173" t="s">
        <v>61</v>
      </c>
      <c r="D42" s="173"/>
      <c r="E42" s="73">
        <f>R27</f>
        <v>0</v>
      </c>
      <c r="F42" s="181">
        <f>AC27</f>
        <v>0</v>
      </c>
      <c r="G42" s="181"/>
      <c r="H42" s="72"/>
      <c r="I42" s="72"/>
      <c r="J42" s="72"/>
      <c r="K42" s="7"/>
      <c r="L42" s="6"/>
      <c r="M42" s="6"/>
      <c r="N42" s="6"/>
      <c r="O42" s="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2:34" s="69" customFormat="1" ht="18" customHeight="1" x14ac:dyDescent="0.2">
      <c r="B43" s="16"/>
      <c r="C43" s="166" t="s">
        <v>63</v>
      </c>
      <c r="D43" s="166"/>
      <c r="E43" s="102">
        <f>S27</f>
        <v>0</v>
      </c>
      <c r="F43" s="169">
        <f>AD27</f>
        <v>0</v>
      </c>
      <c r="G43" s="169"/>
      <c r="H43" s="72"/>
      <c r="I43" s="72"/>
      <c r="J43" s="72"/>
      <c r="K43" s="7"/>
      <c r="L43" s="6"/>
      <c r="M43" s="6"/>
      <c r="N43" s="6"/>
      <c r="O43" s="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</row>
    <row r="44" spans="2:34" ht="10.5" customHeight="1" x14ac:dyDescent="0.2">
      <c r="B44" s="69"/>
      <c r="C44" s="69"/>
      <c r="D44" s="69"/>
      <c r="E44" s="69"/>
      <c r="F44" s="69"/>
      <c r="G44" s="69"/>
      <c r="H44" s="69"/>
      <c r="I44" s="69"/>
      <c r="J44" s="69"/>
      <c r="K44" s="6"/>
      <c r="M44" s="11"/>
      <c r="N44" s="11"/>
      <c r="O44" s="11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</row>
    <row r="45" spans="2:34" ht="18.75" customHeight="1" x14ac:dyDescent="0.2">
      <c r="C45" s="104"/>
      <c r="D45" s="103" t="s">
        <v>0</v>
      </c>
      <c r="E45" s="103" t="s">
        <v>1</v>
      </c>
      <c r="F45" s="168" t="s">
        <v>68</v>
      </c>
      <c r="G45" s="168"/>
      <c r="H45" s="108" t="s">
        <v>52</v>
      </c>
      <c r="I45" s="66"/>
      <c r="J45" s="66"/>
      <c r="K45" s="11"/>
      <c r="L45" s="11"/>
      <c r="M45" s="12"/>
      <c r="N45" s="12"/>
      <c r="O45" s="12"/>
    </row>
    <row r="46" spans="2:34" ht="9" customHeight="1" x14ac:dyDescent="0.2">
      <c r="C46" s="133" t="s">
        <v>24</v>
      </c>
      <c r="D46" s="167">
        <f>ROUND(R27*D8,0)</f>
        <v>0</v>
      </c>
      <c r="E46" s="167">
        <f>ROUND($W$27*E8,)</f>
        <v>0</v>
      </c>
      <c r="F46" s="113">
        <f>ROUND(AC27*F8,0)</f>
        <v>0</v>
      </c>
      <c r="G46" s="114"/>
      <c r="H46" s="136">
        <f>SUM(D46:F48)</f>
        <v>0</v>
      </c>
      <c r="I46" s="74"/>
      <c r="J46" s="74"/>
      <c r="K46" s="75"/>
      <c r="L46" s="12"/>
      <c r="M46" s="12"/>
      <c r="N46" s="12"/>
      <c r="O46" s="12"/>
      <c r="P46" s="12"/>
    </row>
    <row r="47" spans="2:34" ht="9" customHeight="1" x14ac:dyDescent="0.2">
      <c r="C47" s="134"/>
      <c r="D47" s="167"/>
      <c r="E47" s="167"/>
      <c r="F47" s="115"/>
      <c r="G47" s="116"/>
      <c r="H47" s="137"/>
      <c r="I47" s="74"/>
      <c r="J47" s="74"/>
      <c r="K47" s="75"/>
      <c r="L47" s="12"/>
      <c r="M47" s="12"/>
      <c r="N47" s="12"/>
      <c r="O47" s="12"/>
      <c r="P47" s="12"/>
    </row>
    <row r="48" spans="2:34" ht="18.75" customHeight="1" x14ac:dyDescent="0.2">
      <c r="C48" s="76" t="s">
        <v>64</v>
      </c>
      <c r="D48" s="167"/>
      <c r="E48" s="167"/>
      <c r="F48" s="117"/>
      <c r="G48" s="118"/>
      <c r="H48" s="138"/>
      <c r="I48" s="74"/>
      <c r="J48" s="74"/>
      <c r="K48" s="75"/>
      <c r="L48" s="12"/>
      <c r="M48" s="12"/>
      <c r="N48" s="12"/>
      <c r="O48" s="12"/>
      <c r="P48" s="12"/>
    </row>
    <row r="49" spans="2:34" ht="9" customHeight="1" x14ac:dyDescent="0.2">
      <c r="C49" s="133" t="s">
        <v>25</v>
      </c>
      <c r="D49" s="135">
        <f>ROUND($S$27*D9,0)</f>
        <v>0</v>
      </c>
      <c r="E49" s="135">
        <f>ROUND($X$27*E9,0)</f>
        <v>0</v>
      </c>
      <c r="F49" s="113">
        <f>ROUND(AD27*F9,0)</f>
        <v>0</v>
      </c>
      <c r="G49" s="114"/>
      <c r="H49" s="136">
        <f>SUM(D49:F51)</f>
        <v>0</v>
      </c>
      <c r="I49" s="74"/>
      <c r="J49" s="74"/>
      <c r="K49" s="75"/>
      <c r="L49" s="12"/>
      <c r="M49" s="12"/>
      <c r="N49" s="12"/>
      <c r="O49" s="12"/>
      <c r="P49" s="12"/>
    </row>
    <row r="50" spans="2:34" ht="9" customHeight="1" x14ac:dyDescent="0.2">
      <c r="C50" s="134"/>
      <c r="D50" s="135"/>
      <c r="E50" s="135"/>
      <c r="F50" s="115"/>
      <c r="G50" s="116"/>
      <c r="H50" s="137"/>
      <c r="I50" s="74"/>
      <c r="J50" s="74"/>
      <c r="K50" s="75"/>
      <c r="L50" s="12"/>
      <c r="M50" s="12"/>
      <c r="N50" s="12"/>
      <c r="O50" s="12"/>
      <c r="P50" s="12"/>
    </row>
    <row r="51" spans="2:34" ht="18.75" customHeight="1" x14ac:dyDescent="0.2">
      <c r="C51" s="32" t="s">
        <v>65</v>
      </c>
      <c r="D51" s="135"/>
      <c r="E51" s="135"/>
      <c r="F51" s="117"/>
      <c r="G51" s="118"/>
      <c r="H51" s="138"/>
      <c r="I51" s="74"/>
      <c r="J51" s="74"/>
      <c r="K51" s="75"/>
      <c r="L51" s="12"/>
      <c r="M51" s="12"/>
      <c r="N51" s="12"/>
      <c r="O51" s="12"/>
      <c r="P51" s="12"/>
    </row>
    <row r="52" spans="2:34" ht="12" customHeight="1" x14ac:dyDescent="0.2">
      <c r="C52" s="133" t="s">
        <v>26</v>
      </c>
      <c r="D52" s="135">
        <f>$D10*$D$27*(10-$H$36)/10</f>
        <v>0</v>
      </c>
      <c r="E52" s="135">
        <f>$E10*$D$27*(10-$H$36)/10</f>
        <v>0</v>
      </c>
      <c r="F52" s="151">
        <f>$AE27*(10-$H$36)/10</f>
        <v>0</v>
      </c>
      <c r="G52" s="152"/>
      <c r="H52" s="136">
        <f>SUM(D52:F54)</f>
        <v>0</v>
      </c>
      <c r="I52" s="74"/>
      <c r="J52" s="74"/>
      <c r="K52" s="75"/>
      <c r="L52" s="12"/>
      <c r="M52" s="12"/>
      <c r="N52" s="12"/>
      <c r="O52" s="12"/>
      <c r="P52" s="12"/>
    </row>
    <row r="53" spans="2:34" ht="12" customHeight="1" x14ac:dyDescent="0.2">
      <c r="C53" s="134"/>
      <c r="D53" s="135"/>
      <c r="E53" s="135"/>
      <c r="F53" s="153"/>
      <c r="G53" s="154"/>
      <c r="H53" s="137"/>
      <c r="I53" s="74"/>
      <c r="J53" s="74"/>
      <c r="K53" s="75"/>
      <c r="L53" s="12"/>
      <c r="M53" s="12"/>
      <c r="N53" s="12"/>
      <c r="O53" s="12"/>
      <c r="P53" s="12"/>
    </row>
    <row r="54" spans="2:34" ht="18.75" customHeight="1" x14ac:dyDescent="0.2">
      <c r="C54" s="32" t="s">
        <v>30</v>
      </c>
      <c r="D54" s="135"/>
      <c r="E54" s="135"/>
      <c r="F54" s="155"/>
      <c r="G54" s="156"/>
      <c r="H54" s="138"/>
      <c r="I54" s="74"/>
      <c r="J54" s="74"/>
      <c r="K54" s="75"/>
      <c r="L54" s="12"/>
      <c r="M54" s="12"/>
      <c r="N54" s="12"/>
      <c r="O54" s="12"/>
      <c r="P54" s="12"/>
    </row>
    <row r="55" spans="2:34" ht="9" customHeight="1" x14ac:dyDescent="0.2">
      <c r="C55" s="133" t="s">
        <v>27</v>
      </c>
      <c r="D55" s="135">
        <f>IF(D27=0,0,D$11*(10-$H$36)/10)</f>
        <v>0</v>
      </c>
      <c r="E55" s="135">
        <f>IF(D27=0,0,E$11*(10-$H$36)/10)</f>
        <v>0</v>
      </c>
      <c r="F55" s="151">
        <f>$AF27*(10-$H$36)/10</f>
        <v>0</v>
      </c>
      <c r="G55" s="152"/>
      <c r="H55" s="136">
        <f>SUM(D55:F57)</f>
        <v>0</v>
      </c>
      <c r="I55" s="74"/>
      <c r="J55" s="74"/>
      <c r="K55" s="75"/>
      <c r="L55" s="12"/>
      <c r="M55" s="12"/>
      <c r="N55" s="12"/>
      <c r="O55" s="12"/>
      <c r="P55" s="12"/>
    </row>
    <row r="56" spans="2:34" ht="9" customHeight="1" x14ac:dyDescent="0.2">
      <c r="C56" s="134"/>
      <c r="D56" s="135"/>
      <c r="E56" s="135"/>
      <c r="F56" s="153"/>
      <c r="G56" s="154"/>
      <c r="H56" s="137"/>
      <c r="I56" s="74"/>
      <c r="J56" s="74"/>
      <c r="K56" s="75"/>
      <c r="L56" s="12"/>
      <c r="M56" s="12"/>
      <c r="N56" s="12"/>
      <c r="O56" s="12"/>
      <c r="P56" s="12"/>
    </row>
    <row r="57" spans="2:34" ht="18.75" customHeight="1" thickBot="1" x14ac:dyDescent="0.25">
      <c r="C57" s="32" t="s">
        <v>31</v>
      </c>
      <c r="D57" s="135"/>
      <c r="E57" s="135"/>
      <c r="F57" s="155"/>
      <c r="G57" s="156"/>
      <c r="H57" s="138"/>
      <c r="I57" s="77"/>
      <c r="J57" s="77"/>
      <c r="K57" s="75"/>
      <c r="L57" s="12"/>
      <c r="M57" s="12"/>
      <c r="N57" s="12"/>
      <c r="O57" s="12"/>
      <c r="P57" s="12"/>
    </row>
    <row r="58" spans="2:34" ht="12" hidden="1" customHeight="1" thickBot="1" x14ac:dyDescent="0.25">
      <c r="C58" s="78" t="s">
        <v>29</v>
      </c>
      <c r="D58" s="79">
        <f>ROUNDDOWN(SUM(D46:D57),-1)</f>
        <v>0</v>
      </c>
      <c r="E58" s="79">
        <f t="shared" ref="E58:F58" si="14">ROUNDDOWN(SUM(E46:E57),-1)</f>
        <v>0</v>
      </c>
      <c r="F58" s="79">
        <f t="shared" si="14"/>
        <v>0</v>
      </c>
      <c r="G58" s="79"/>
      <c r="H58" s="80" t="s">
        <v>40</v>
      </c>
      <c r="I58" s="81"/>
      <c r="J58" s="81"/>
      <c r="K58" s="81"/>
      <c r="L58" s="12"/>
      <c r="M58" s="12"/>
      <c r="N58" s="12"/>
      <c r="O58" s="12"/>
      <c r="P58" s="12"/>
    </row>
    <row r="59" spans="2:34" ht="12" customHeight="1" x14ac:dyDescent="0.2">
      <c r="C59" s="139" t="s">
        <v>52</v>
      </c>
      <c r="D59" s="142">
        <f>IF(D58&lt;=D62,D58,D62)</f>
        <v>0</v>
      </c>
      <c r="E59" s="145">
        <f>IF(E58&lt;=E62,E58,E62)</f>
        <v>0</v>
      </c>
      <c r="F59" s="119">
        <f>IF(F58&lt;=F62,F58,F62)</f>
        <v>0</v>
      </c>
      <c r="G59" s="120"/>
      <c r="H59" s="148">
        <f>SUM(D59:F61)</f>
        <v>0</v>
      </c>
      <c r="I59" s="82"/>
      <c r="J59" s="82"/>
      <c r="K59" s="83"/>
      <c r="L59" s="12"/>
      <c r="M59" s="12"/>
      <c r="N59" s="12"/>
      <c r="O59" s="12"/>
      <c r="P59" s="12"/>
      <c r="Q59" s="84"/>
      <c r="R59" s="84"/>
      <c r="V59" s="84"/>
      <c r="W59" s="84"/>
      <c r="AB59" s="84"/>
      <c r="AC59" s="84"/>
    </row>
    <row r="60" spans="2:34" ht="12" customHeight="1" x14ac:dyDescent="0.2">
      <c r="C60" s="140"/>
      <c r="D60" s="143"/>
      <c r="E60" s="146"/>
      <c r="F60" s="121"/>
      <c r="G60" s="122"/>
      <c r="H60" s="149"/>
      <c r="I60" s="82"/>
      <c r="J60" s="82"/>
      <c r="K60" s="83"/>
      <c r="L60" s="12"/>
      <c r="M60" s="12"/>
      <c r="N60" s="12"/>
      <c r="O60" s="12"/>
      <c r="P60" s="12"/>
    </row>
    <row r="61" spans="2:34" ht="12" customHeight="1" thickBot="1" x14ac:dyDescent="0.25">
      <c r="C61" s="141"/>
      <c r="D61" s="144"/>
      <c r="E61" s="147"/>
      <c r="F61" s="123"/>
      <c r="G61" s="124"/>
      <c r="H61" s="150"/>
      <c r="I61" s="82"/>
      <c r="J61" s="82"/>
      <c r="K61" s="83"/>
      <c r="L61" s="12"/>
      <c r="M61" s="12"/>
      <c r="N61" s="12"/>
      <c r="O61" s="12"/>
    </row>
    <row r="62" spans="2:34" s="69" customFormat="1" ht="18.75" customHeight="1" x14ac:dyDescent="0.2">
      <c r="B62" s="16"/>
      <c r="C62" s="85" t="s">
        <v>38</v>
      </c>
      <c r="D62" s="86" t="str">
        <f>IF(D58=0,"",D12)</f>
        <v/>
      </c>
      <c r="E62" s="86" t="str">
        <f>IF(E58=0,"",E12)</f>
        <v/>
      </c>
      <c r="F62" s="127" t="str">
        <f>IF(F58=0,"",F12)</f>
        <v/>
      </c>
      <c r="G62" s="128"/>
      <c r="H62" s="87">
        <f>SUM(D62:F62)</f>
        <v>0</v>
      </c>
      <c r="I62" s="109"/>
      <c r="J62" s="88"/>
      <c r="K62" s="89"/>
      <c r="L62" s="12"/>
      <c r="M62" s="6"/>
      <c r="N62" s="6"/>
      <c r="O62" s="6"/>
      <c r="P62" s="12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</row>
    <row r="63" spans="2:34" s="69" customFormat="1" ht="18.75" customHeight="1" x14ac:dyDescent="0.2">
      <c r="C63" s="90" t="s">
        <v>39</v>
      </c>
      <c r="D63" s="91" t="str">
        <f>IF(D58&lt;D62,"0円",D58-D62)</f>
        <v>0円</v>
      </c>
      <c r="E63" s="91" t="str">
        <f>IF(E58&lt;E62,"0円",E58-E62)</f>
        <v>0円</v>
      </c>
      <c r="F63" s="125" t="str">
        <f>IF(F58&lt;F62,"0円",F58-F62)</f>
        <v>0円</v>
      </c>
      <c r="G63" s="126"/>
      <c r="H63" s="91">
        <f>SUM(D63:F63)</f>
        <v>0</v>
      </c>
      <c r="I63" s="110"/>
      <c r="J63" s="92"/>
      <c r="K63" s="93"/>
      <c r="L63" s="6"/>
      <c r="M63" s="6"/>
      <c r="N63" s="6"/>
      <c r="O63" s="6"/>
      <c r="P63" s="6"/>
    </row>
    <row r="64" spans="2:34" ht="33" customHeight="1" thickBot="1" x14ac:dyDescent="0.25">
      <c r="B64" s="69"/>
      <c r="C64" s="129" t="s">
        <v>53</v>
      </c>
      <c r="D64" s="129"/>
      <c r="E64" s="129"/>
      <c r="F64" s="129"/>
      <c r="G64" s="107"/>
      <c r="H64" s="94"/>
      <c r="I64" s="94"/>
      <c r="J64" s="94"/>
      <c r="K64" s="95"/>
      <c r="M64" s="12"/>
      <c r="N64" s="12"/>
      <c r="O64" s="12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</row>
    <row r="65" spans="3:16" ht="11.25" customHeight="1" x14ac:dyDescent="0.2">
      <c r="D65" s="21"/>
      <c r="E65" s="160" t="s">
        <v>44</v>
      </c>
      <c r="F65" s="161"/>
      <c r="G65" s="162"/>
      <c r="H65" s="130">
        <f t="shared" ref="H65" si="15">ROUND(H59/12,0)</f>
        <v>0</v>
      </c>
      <c r="I65" s="96"/>
      <c r="J65" s="96"/>
      <c r="K65" s="97"/>
      <c r="L65" s="12"/>
      <c r="M65" s="12"/>
      <c r="N65" s="12"/>
      <c r="O65" s="12"/>
      <c r="P65" s="12"/>
    </row>
    <row r="66" spans="3:16" ht="11.25" customHeight="1" x14ac:dyDescent="0.2">
      <c r="D66" s="21"/>
      <c r="E66" s="163"/>
      <c r="F66" s="164"/>
      <c r="G66" s="165"/>
      <c r="H66" s="131"/>
      <c r="I66" s="96"/>
      <c r="J66" s="96"/>
      <c r="K66" s="97"/>
      <c r="L66" s="12"/>
      <c r="M66" s="12"/>
      <c r="N66" s="12"/>
      <c r="O66" s="12"/>
      <c r="P66" s="12"/>
    </row>
    <row r="67" spans="3:16" ht="12.75" customHeight="1" thickBot="1" x14ac:dyDescent="0.25">
      <c r="D67" s="21"/>
      <c r="E67" s="157" t="s">
        <v>32</v>
      </c>
      <c r="F67" s="158"/>
      <c r="G67" s="159"/>
      <c r="H67" s="132"/>
      <c r="I67" s="96"/>
      <c r="J67" s="96"/>
      <c r="K67" s="97"/>
      <c r="L67" s="12"/>
      <c r="M67" s="12"/>
      <c r="N67" s="12"/>
      <c r="O67" s="12"/>
      <c r="P67" s="12"/>
    </row>
    <row r="68" spans="3:16" ht="11.25" customHeight="1" x14ac:dyDescent="0.2">
      <c r="D68" s="21"/>
      <c r="E68" s="160" t="s">
        <v>45</v>
      </c>
      <c r="F68" s="161"/>
      <c r="G68" s="162"/>
      <c r="H68" s="130">
        <f t="shared" ref="H68" si="16">ROUND(H59/9,)</f>
        <v>0</v>
      </c>
      <c r="I68" s="96"/>
      <c r="J68" s="96"/>
      <c r="K68" s="97"/>
      <c r="L68" s="12"/>
      <c r="M68" s="12"/>
      <c r="N68" s="12"/>
      <c r="O68" s="12"/>
      <c r="P68" s="12"/>
    </row>
    <row r="69" spans="3:16" ht="11.25" customHeight="1" x14ac:dyDescent="0.2">
      <c r="D69" s="21"/>
      <c r="E69" s="163"/>
      <c r="F69" s="164"/>
      <c r="G69" s="165"/>
      <c r="H69" s="131"/>
      <c r="I69" s="96"/>
      <c r="J69" s="96"/>
      <c r="K69" s="97"/>
      <c r="L69" s="12"/>
      <c r="M69" s="12"/>
      <c r="N69" s="12"/>
      <c r="O69" s="12"/>
      <c r="P69" s="12"/>
    </row>
    <row r="70" spans="3:16" ht="12.75" customHeight="1" thickBot="1" x14ac:dyDescent="0.25">
      <c r="D70" s="21"/>
      <c r="E70" s="157" t="s">
        <v>33</v>
      </c>
      <c r="F70" s="158"/>
      <c r="G70" s="159"/>
      <c r="H70" s="132"/>
      <c r="I70" s="96"/>
      <c r="J70" s="96"/>
      <c r="K70" s="97"/>
      <c r="L70" s="12"/>
      <c r="P70" s="12"/>
    </row>
    <row r="71" spans="3:16" x14ac:dyDescent="0.2">
      <c r="H71" s="98" t="s">
        <v>69</v>
      </c>
      <c r="I71" s="98"/>
      <c r="J71" s="98"/>
      <c r="K71" s="99"/>
    </row>
    <row r="74" spans="3:16" x14ac:dyDescent="0.2">
      <c r="C74" s="100" t="s">
        <v>28</v>
      </c>
    </row>
    <row r="75" spans="3:16" x14ac:dyDescent="0.2">
      <c r="C75" s="100"/>
    </row>
    <row r="76" spans="3:16" x14ac:dyDescent="0.2">
      <c r="C76" s="100" t="s">
        <v>20</v>
      </c>
    </row>
    <row r="77" spans="3:16" x14ac:dyDescent="0.2">
      <c r="C77" s="100" t="s">
        <v>21</v>
      </c>
    </row>
    <row r="79" spans="3:16" x14ac:dyDescent="0.2">
      <c r="C79" s="100" t="s">
        <v>78</v>
      </c>
    </row>
    <row r="80" spans="3:16" x14ac:dyDescent="0.2">
      <c r="C80" s="100"/>
    </row>
    <row r="81" spans="3:3" x14ac:dyDescent="0.2">
      <c r="C81" s="100" t="s">
        <v>79</v>
      </c>
    </row>
    <row r="82" spans="3:3" x14ac:dyDescent="0.2">
      <c r="C82" s="100" t="s">
        <v>80</v>
      </c>
    </row>
  </sheetData>
  <sheetProtection algorithmName="SHA-512" hashValue="kxhVD/cdXcHuf9jsJIzmsNGVQfJY//UvQ8ZjNSmQhFXN/tAc4Sfev5dHhOLJc/F71euyK0A4T4by4PV8oSvbCg==" saltValue="6k8cwsW2IdhwVJIkgfekDA==" spinCount="100000" sheet="1" objects="1" scenarios="1"/>
  <mergeCells count="77">
    <mergeCell ref="H9:J9"/>
    <mergeCell ref="N17:N21"/>
    <mergeCell ref="N23:N24"/>
    <mergeCell ref="D1:J1"/>
    <mergeCell ref="B3:J3"/>
    <mergeCell ref="B4:J4"/>
    <mergeCell ref="H7:J7"/>
    <mergeCell ref="H8:J8"/>
    <mergeCell ref="H10:J10"/>
    <mergeCell ref="H11:J11"/>
    <mergeCell ref="F7:G7"/>
    <mergeCell ref="F10:G10"/>
    <mergeCell ref="F9:G9"/>
    <mergeCell ref="F8:G8"/>
    <mergeCell ref="P11:S12"/>
    <mergeCell ref="H12:J12"/>
    <mergeCell ref="Q14:U14"/>
    <mergeCell ref="AA14:AF14"/>
    <mergeCell ref="C17:C18"/>
    <mergeCell ref="D17:D18"/>
    <mergeCell ref="E17:E18"/>
    <mergeCell ref="P17:P18"/>
    <mergeCell ref="Q17:U17"/>
    <mergeCell ref="V17:Z17"/>
    <mergeCell ref="AA17:AF17"/>
    <mergeCell ref="F17:G17"/>
    <mergeCell ref="V14:Z14"/>
    <mergeCell ref="F12:G12"/>
    <mergeCell ref="F11:G11"/>
    <mergeCell ref="C35:D35"/>
    <mergeCell ref="C36:D38"/>
    <mergeCell ref="H36:H38"/>
    <mergeCell ref="C41:D41"/>
    <mergeCell ref="C42:D42"/>
    <mergeCell ref="E35:G35"/>
    <mergeCell ref="F38:G38"/>
    <mergeCell ref="F37:G37"/>
    <mergeCell ref="F36:G36"/>
    <mergeCell ref="F42:G42"/>
    <mergeCell ref="F41:G41"/>
    <mergeCell ref="C52:C53"/>
    <mergeCell ref="D52:D54"/>
    <mergeCell ref="E52:E54"/>
    <mergeCell ref="H52:H54"/>
    <mergeCell ref="C43:D43"/>
    <mergeCell ref="C46:C47"/>
    <mergeCell ref="D46:D48"/>
    <mergeCell ref="E46:E48"/>
    <mergeCell ref="H46:H48"/>
    <mergeCell ref="F45:G45"/>
    <mergeCell ref="F43:G43"/>
    <mergeCell ref="C49:C50"/>
    <mergeCell ref="D49:D51"/>
    <mergeCell ref="E49:E51"/>
    <mergeCell ref="H49:H51"/>
    <mergeCell ref="F52:G54"/>
    <mergeCell ref="C64:F64"/>
    <mergeCell ref="H65:H67"/>
    <mergeCell ref="H68:H70"/>
    <mergeCell ref="C55:C56"/>
    <mergeCell ref="D55:D57"/>
    <mergeCell ref="E55:E57"/>
    <mergeCell ref="H55:H57"/>
    <mergeCell ref="C59:C61"/>
    <mergeCell ref="D59:D61"/>
    <mergeCell ref="E59:E61"/>
    <mergeCell ref="H59:H61"/>
    <mergeCell ref="F55:G57"/>
    <mergeCell ref="E70:G70"/>
    <mergeCell ref="E68:G69"/>
    <mergeCell ref="E67:G67"/>
    <mergeCell ref="E65:G66"/>
    <mergeCell ref="F49:G51"/>
    <mergeCell ref="F46:G48"/>
    <mergeCell ref="F59:G61"/>
    <mergeCell ref="F63:G63"/>
    <mergeCell ref="F62:G62"/>
  </mergeCells>
  <phoneticPr fontId="2"/>
  <dataValidations count="2">
    <dataValidation type="list" allowBlank="1" showInputMessage="1" showErrorMessage="1" sqref="D19:D26" xr:uid="{00000000-0002-0000-0000-000000000000}">
      <formula1>$C$75:$C$77</formula1>
    </dataValidation>
    <dataValidation type="list" allowBlank="1" showInputMessage="1" showErrorMessage="1" sqref="F19:G26" xr:uid="{00000000-0002-0000-0000-000001000000}">
      <formula1>$C$80:$C$82</formula1>
    </dataValidation>
  </dataValidations>
  <pageMargins left="0.78740157480314965" right="0.70866141732283472" top="0.74803149606299213" bottom="0.55118110236220474" header="0.31496062992125984" footer="0.31496062992125984"/>
  <pageSetup paperSize="9" scale="72" orientation="portrait" r:id="rId1"/>
  <headerFooter>
    <oddHeader>&amp;R&amp;D 試算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R7年度試算</vt:lpstr>
      <vt:lpstr>'R7年度試算'!Print_Area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水谷　優花</cp:lastModifiedBy>
  <cp:lastPrinted>2025-07-17T08:49:52Z</cp:lastPrinted>
  <dcterms:created xsi:type="dcterms:W3CDTF">2020-01-28T00:47:08Z</dcterms:created>
  <dcterms:modified xsi:type="dcterms:W3CDTF">2025-07-28T04:01:06Z</dcterms:modified>
</cp:coreProperties>
</file>