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生活部\保険年金課\保険年金係→健康保険課\★★★文書分類表★★★\07-01-01-16　庁内文書（町広報、町ホームページ関係）\R8\HP\R8.7月HP更新（国保・後期）\"/>
    </mc:Choice>
  </mc:AlternateContent>
  <xr:revisionPtr revIDLastSave="0" documentId="13_ncr:1_{673EA823-DD65-49FC-804B-E00E8E743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年度試算" sheetId="3" r:id="rId1"/>
  </sheets>
  <definedNames>
    <definedName name="_xlnm._FilterDatabase" localSheetId="0" hidden="1">'R8年度試算'!$C$18:$J$26</definedName>
    <definedName name="_xlnm.Print_Area" localSheetId="0">'R8年度試算'!$A$1:$N$71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2" i="3" l="1"/>
  <c r="AO23" i="3"/>
  <c r="AO24" i="3"/>
  <c r="AO25" i="3"/>
  <c r="AO26" i="3"/>
  <c r="AL26" i="3"/>
  <c r="AM26" i="3" s="1"/>
  <c r="AL20" i="3"/>
  <c r="AM20" i="3" s="1"/>
  <c r="AL21" i="3"/>
  <c r="AM21" i="3" s="1"/>
  <c r="AL22" i="3"/>
  <c r="AM22" i="3" s="1"/>
  <c r="AL23" i="3"/>
  <c r="AM23" i="3" s="1"/>
  <c r="AL24" i="3"/>
  <c r="AM24" i="3" s="1"/>
  <c r="AL25" i="3"/>
  <c r="AM25" i="3" s="1"/>
  <c r="AL19" i="3"/>
  <c r="AM19" i="3" s="1"/>
  <c r="H43" i="3"/>
  <c r="AK20" i="3"/>
  <c r="AO20" i="3" s="1"/>
  <c r="AK21" i="3"/>
  <c r="AO21" i="3" s="1"/>
  <c r="AK22" i="3"/>
  <c r="AO22" i="3" s="1"/>
  <c r="AK23" i="3"/>
  <c r="AK24" i="3"/>
  <c r="AK25" i="3"/>
  <c r="AK26" i="3"/>
  <c r="AK19" i="3"/>
  <c r="AO19" i="3" s="1"/>
  <c r="AC19" i="3"/>
  <c r="AD19" i="3" s="1"/>
  <c r="X19" i="3"/>
  <c r="Y19" i="3" s="1"/>
  <c r="AN27" i="3"/>
  <c r="F36" i="3" l="1"/>
  <c r="AO27" i="3"/>
  <c r="AM27" i="3"/>
  <c r="H46" i="3" s="1"/>
  <c r="AL27" i="3"/>
  <c r="G27" i="3"/>
  <c r="F27" i="3"/>
  <c r="K27" i="3"/>
  <c r="J27" i="3"/>
  <c r="C36" i="3" s="1"/>
  <c r="D27" i="3"/>
  <c r="F38" i="3" s="1"/>
  <c r="AC26" i="3"/>
  <c r="AF26" i="3" s="1"/>
  <c r="AA26" i="3"/>
  <c r="Z26" i="3"/>
  <c r="X26" i="3"/>
  <c r="Y26" i="3" s="1"/>
  <c r="V26" i="3"/>
  <c r="U26" i="3"/>
  <c r="S26" i="3"/>
  <c r="T26" i="3" s="1"/>
  <c r="AC25" i="3"/>
  <c r="AG25" i="3" s="1"/>
  <c r="AA25" i="3"/>
  <c r="Z25" i="3"/>
  <c r="X25" i="3"/>
  <c r="Y25" i="3" s="1"/>
  <c r="V25" i="3"/>
  <c r="U25" i="3"/>
  <c r="S25" i="3"/>
  <c r="T25" i="3" s="1"/>
  <c r="AC24" i="3"/>
  <c r="AD24" i="3" s="1"/>
  <c r="AE24" i="3" s="1"/>
  <c r="AA24" i="3"/>
  <c r="Z24" i="3"/>
  <c r="X24" i="3"/>
  <c r="Y24" i="3" s="1"/>
  <c r="V24" i="3"/>
  <c r="U24" i="3"/>
  <c r="S24" i="3"/>
  <c r="T24" i="3" s="1"/>
  <c r="AC23" i="3"/>
  <c r="AD23" i="3" s="1"/>
  <c r="AE23" i="3" s="1"/>
  <c r="AA23" i="3"/>
  <c r="Z23" i="3"/>
  <c r="X23" i="3"/>
  <c r="Y23" i="3" s="1"/>
  <c r="V23" i="3"/>
  <c r="U23" i="3"/>
  <c r="S23" i="3"/>
  <c r="T23" i="3" s="1"/>
  <c r="AC22" i="3"/>
  <c r="AF22" i="3" s="1"/>
  <c r="AA22" i="3"/>
  <c r="Z22" i="3"/>
  <c r="X22" i="3"/>
  <c r="Y22" i="3" s="1"/>
  <c r="V22" i="3"/>
  <c r="U22" i="3"/>
  <c r="S22" i="3"/>
  <c r="T22" i="3" s="1"/>
  <c r="AC21" i="3"/>
  <c r="AG21" i="3" s="1"/>
  <c r="AA21" i="3"/>
  <c r="Z21" i="3"/>
  <c r="X21" i="3"/>
  <c r="Y21" i="3" s="1"/>
  <c r="V21" i="3"/>
  <c r="U21" i="3"/>
  <c r="S21" i="3"/>
  <c r="T21" i="3" s="1"/>
  <c r="AC20" i="3"/>
  <c r="AD20" i="3" s="1"/>
  <c r="AE20" i="3" s="1"/>
  <c r="AA20" i="3"/>
  <c r="Z20" i="3"/>
  <c r="X20" i="3"/>
  <c r="V20" i="3"/>
  <c r="U20" i="3"/>
  <c r="S20" i="3"/>
  <c r="T20" i="3" s="1"/>
  <c r="AA19" i="3"/>
  <c r="Z19" i="3"/>
  <c r="V19" i="3"/>
  <c r="U19" i="3"/>
  <c r="S19" i="3"/>
  <c r="T19" i="3" s="1"/>
  <c r="AE16" i="3"/>
  <c r="Y16" i="3"/>
  <c r="X16" i="3"/>
  <c r="AD16" i="3" s="1"/>
  <c r="F37" i="3" l="1"/>
  <c r="AP27" i="3"/>
  <c r="H42" i="3"/>
  <c r="AG19" i="3"/>
  <c r="AD26" i="3"/>
  <c r="AE26" i="3" s="1"/>
  <c r="AD22" i="3"/>
  <c r="AE22" i="3" s="1"/>
  <c r="AF21" i="3"/>
  <c r="AD21" i="3"/>
  <c r="AE21" i="3" s="1"/>
  <c r="AF25" i="3"/>
  <c r="Z27" i="3"/>
  <c r="E49" i="3" s="1"/>
  <c r="AF24" i="3"/>
  <c r="AD25" i="3"/>
  <c r="AE25" i="3" s="1"/>
  <c r="T27" i="3"/>
  <c r="E42" i="3" s="1"/>
  <c r="V27" i="3"/>
  <c r="AF20" i="3"/>
  <c r="U27" i="3"/>
  <c r="E43" i="3" s="1"/>
  <c r="AA27" i="3"/>
  <c r="AB27" i="3" s="1"/>
  <c r="Y20" i="3"/>
  <c r="AF19" i="3"/>
  <c r="AG22" i="3"/>
  <c r="AF23" i="3"/>
  <c r="AG26" i="3"/>
  <c r="S27" i="3"/>
  <c r="X27" i="3"/>
  <c r="AG20" i="3"/>
  <c r="AG23" i="3"/>
  <c r="AG24" i="3"/>
  <c r="J36" i="3" l="1"/>
  <c r="H52" i="3" s="1"/>
  <c r="W27" i="3"/>
  <c r="D46" i="3"/>
  <c r="D49" i="3"/>
  <c r="AG27" i="3"/>
  <c r="AF27" i="3"/>
  <c r="F43" i="3" s="1"/>
  <c r="Y27" i="3"/>
  <c r="E46" i="3" s="1"/>
  <c r="AE19" i="3"/>
  <c r="AD27" i="3"/>
  <c r="F52" i="3" l="1"/>
  <c r="D52" i="3"/>
  <c r="D55" i="3"/>
  <c r="E55" i="3"/>
  <c r="E52" i="3"/>
  <c r="H55" i="3"/>
  <c r="AH27" i="3"/>
  <c r="AE27" i="3"/>
  <c r="F46" i="3" s="1"/>
  <c r="F49" i="3"/>
  <c r="J49" i="3" s="1"/>
  <c r="E58" i="3" l="1"/>
  <c r="E62" i="3" s="1"/>
  <c r="E63" i="3" s="1"/>
  <c r="D58" i="3"/>
  <c r="D62" i="3" s="1"/>
  <c r="D59" i="3" s="1"/>
  <c r="J52" i="3"/>
  <c r="J46" i="3"/>
  <c r="F42" i="3"/>
  <c r="F55" i="3"/>
  <c r="J55" i="3" s="1"/>
  <c r="D63" i="3" l="1"/>
  <c r="F58" i="3"/>
  <c r="H58" i="3"/>
  <c r="E59" i="3"/>
  <c r="F62" i="3" l="1"/>
  <c r="J62" i="3" s="1"/>
  <c r="H62" i="3"/>
  <c r="H59" i="3" s="1"/>
  <c r="F59" i="3" l="1"/>
  <c r="J59" i="3" s="1"/>
  <c r="F63" i="3"/>
  <c r="J63" i="3" s="1"/>
  <c r="H63" i="3"/>
  <c r="J65" i="3" l="1"/>
  <c r="J6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F4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年齢が４０歳～６４歳のみ対象</t>
        </r>
      </text>
    </comment>
    <comment ref="H46" authorId="0" shapeId="0" xr:uid="{23104879-CDC2-4ADF-9A08-EF46389D1B4F}">
      <text>
        <r>
          <rPr>
            <sz val="9"/>
            <color indexed="81"/>
            <rFont val="ＭＳ Ｐゴシック"/>
            <family val="3"/>
            <charset val="128"/>
          </rPr>
          <t>年齢が４０歳～６４歳のみ対象</t>
        </r>
      </text>
    </comment>
    <comment ref="C74" authorId="0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データ→データの入力規則→リスト→リスト範囲セルを選択</t>
        </r>
      </text>
    </comment>
    <comment ref="C79" authorId="0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>データ→データの入力規則→リスト→リスト範囲セルを選択</t>
        </r>
      </text>
    </comment>
  </commentList>
</comments>
</file>

<file path=xl/sharedStrings.xml><?xml version="1.0" encoding="utf-8"?>
<sst xmlns="http://schemas.openxmlformats.org/spreadsheetml/2006/main" count="146" uniqueCount="93">
  <si>
    <t>医療分</t>
    <rPh sb="0" eb="2">
      <t>イリョウ</t>
    </rPh>
    <rPh sb="2" eb="3">
      <t>ブン</t>
    </rPh>
    <phoneticPr fontId="2"/>
  </si>
  <si>
    <t>支援金分</t>
    <rPh sb="0" eb="3">
      <t>シエンキン</t>
    </rPh>
    <rPh sb="3" eb="4">
      <t>ブン</t>
    </rPh>
    <phoneticPr fontId="2"/>
  </si>
  <si>
    <t>介護分</t>
    <rPh sb="0" eb="2">
      <t>カイゴ</t>
    </rPh>
    <rPh sb="2" eb="3">
      <t>ブン</t>
    </rPh>
    <phoneticPr fontId="2"/>
  </si>
  <si>
    <t>所得割率</t>
    <rPh sb="0" eb="3">
      <t>ショトクワリ</t>
    </rPh>
    <rPh sb="3" eb="4">
      <t>リツ</t>
    </rPh>
    <phoneticPr fontId="2"/>
  </si>
  <si>
    <t>資産割率</t>
    <rPh sb="0" eb="3">
      <t>シサンワリ</t>
    </rPh>
    <rPh sb="3" eb="4">
      <t>リツ</t>
    </rPh>
    <phoneticPr fontId="2"/>
  </si>
  <si>
    <t>均等割率</t>
    <rPh sb="0" eb="3">
      <t>キントウワリ</t>
    </rPh>
    <rPh sb="3" eb="4">
      <t>リツ</t>
    </rPh>
    <phoneticPr fontId="2"/>
  </si>
  <si>
    <t>平等割率</t>
    <rPh sb="0" eb="3">
      <t>ビョウドウワ</t>
    </rPh>
    <rPh sb="3" eb="4">
      <t>リツ</t>
    </rPh>
    <phoneticPr fontId="2"/>
  </si>
  <si>
    <t>世帯主</t>
    <rPh sb="0" eb="3">
      <t>セタイヌシ</t>
    </rPh>
    <phoneticPr fontId="2"/>
  </si>
  <si>
    <t>世帯員①</t>
    <rPh sb="0" eb="3">
      <t>セタイイン</t>
    </rPh>
    <phoneticPr fontId="2"/>
  </si>
  <si>
    <t>　〃　②</t>
    <phoneticPr fontId="2"/>
  </si>
  <si>
    <t>　〃　③</t>
    <phoneticPr fontId="2"/>
  </si>
  <si>
    <t>　〃　④</t>
    <phoneticPr fontId="2"/>
  </si>
  <si>
    <t>　〃　⑤</t>
    <phoneticPr fontId="2"/>
  </si>
  <si>
    <t>　〃　⑥</t>
    <phoneticPr fontId="2"/>
  </si>
  <si>
    <t>　〃　⑦</t>
    <phoneticPr fontId="2"/>
  </si>
  <si>
    <t>年齢</t>
    <rPh sb="0" eb="2">
      <t>ネンレイ</t>
    </rPh>
    <phoneticPr fontId="2"/>
  </si>
  <si>
    <t>所得金額</t>
    <rPh sb="0" eb="2">
      <t>ショトク</t>
    </rPh>
    <rPh sb="2" eb="4">
      <t>キンガク</t>
    </rPh>
    <phoneticPr fontId="2"/>
  </si>
  <si>
    <t>固定資産税</t>
    <rPh sb="0" eb="2">
      <t>コテイ</t>
    </rPh>
    <rPh sb="2" eb="5">
      <t>シサンゼイ</t>
    </rPh>
    <phoneticPr fontId="2"/>
  </si>
  <si>
    <t>軽減割合</t>
    <rPh sb="0" eb="2">
      <t>ケイゲン</t>
    </rPh>
    <rPh sb="2" eb="4">
      <t>ワリアイ</t>
    </rPh>
    <phoneticPr fontId="2"/>
  </si>
  <si>
    <t>軽減基準額</t>
    <rPh sb="0" eb="2">
      <t>ケイゲン</t>
    </rPh>
    <rPh sb="2" eb="5">
      <t>キジュンガク</t>
    </rPh>
    <phoneticPr fontId="2"/>
  </si>
  <si>
    <t>○</t>
    <phoneticPr fontId="2"/>
  </si>
  <si>
    <t>×</t>
    <phoneticPr fontId="2"/>
  </si>
  <si>
    <t>合計</t>
    <rPh sb="0" eb="2">
      <t>ゴウケイ</t>
    </rPh>
    <phoneticPr fontId="2"/>
  </si>
  <si>
    <t>合計（加入者数）</t>
    <rPh sb="0" eb="2">
      <t>ゴウケイ</t>
    </rPh>
    <rPh sb="3" eb="6">
      <t>カニュウシャ</t>
    </rPh>
    <rPh sb="6" eb="7">
      <t>スウ</t>
    </rPh>
    <phoneticPr fontId="2"/>
  </si>
  <si>
    <t>所得割</t>
    <rPh sb="0" eb="2">
      <t>ショトク</t>
    </rPh>
    <rPh sb="2" eb="3">
      <t>ワリ</t>
    </rPh>
    <phoneticPr fontId="2"/>
  </si>
  <si>
    <t>資産割</t>
    <rPh sb="0" eb="3">
      <t>シサンワリ</t>
    </rPh>
    <phoneticPr fontId="2"/>
  </si>
  <si>
    <t>均等割</t>
    <rPh sb="0" eb="3">
      <t>キントウワリ</t>
    </rPh>
    <phoneticPr fontId="2"/>
  </si>
  <si>
    <t>平等割</t>
    <rPh sb="0" eb="3">
      <t>ビョウドウワリ</t>
    </rPh>
    <phoneticPr fontId="2"/>
  </si>
  <si>
    <t>加入有無</t>
    <rPh sb="0" eb="2">
      <t>カニュウ</t>
    </rPh>
    <rPh sb="2" eb="4">
      <t>ウム</t>
    </rPh>
    <phoneticPr fontId="2"/>
  </si>
  <si>
    <t>計</t>
    <rPh sb="0" eb="1">
      <t>ケイ</t>
    </rPh>
    <phoneticPr fontId="2"/>
  </si>
  <si>
    <t>（加入者数×料率）</t>
    <rPh sb="1" eb="4">
      <t>カニュウシャ</t>
    </rPh>
    <rPh sb="4" eb="5">
      <t>スウ</t>
    </rPh>
    <rPh sb="6" eb="8">
      <t>リョウリツ</t>
    </rPh>
    <phoneticPr fontId="2"/>
  </si>
  <si>
    <t>（１世帯×料率）</t>
    <rPh sb="2" eb="4">
      <t>セタイ</t>
    </rPh>
    <rPh sb="5" eb="7">
      <t>リョウリツ</t>
    </rPh>
    <phoneticPr fontId="2"/>
  </si>
  <si>
    <t>（年間保険料÷12月）</t>
    <rPh sb="1" eb="3">
      <t>ネンカン</t>
    </rPh>
    <rPh sb="3" eb="6">
      <t>ホケンリョウ</t>
    </rPh>
    <rPh sb="9" eb="10">
      <t>ツキ</t>
    </rPh>
    <phoneticPr fontId="2"/>
  </si>
  <si>
    <t>（年間保険料÷9期）</t>
    <rPh sb="1" eb="3">
      <t>ネンカン</t>
    </rPh>
    <rPh sb="3" eb="6">
      <t>ホケンリョウ</t>
    </rPh>
    <rPh sb="8" eb="9">
      <t>キ</t>
    </rPh>
    <phoneticPr fontId="2"/>
  </si>
  <si>
    <t>加入○ならば表記、×ならば空白</t>
    <rPh sb="0" eb="2">
      <t>カニュウ</t>
    </rPh>
    <rPh sb="6" eb="8">
      <t>ヒョウキ</t>
    </rPh>
    <rPh sb="13" eb="15">
      <t>クウハク</t>
    </rPh>
    <phoneticPr fontId="2"/>
  </si>
  <si>
    <t>支援分</t>
    <rPh sb="0" eb="2">
      <t>シエン</t>
    </rPh>
    <rPh sb="2" eb="3">
      <t>ブン</t>
    </rPh>
    <phoneticPr fontId="2"/>
  </si>
  <si>
    <t>加入者の年齢表示</t>
    <rPh sb="0" eb="3">
      <t>カニュウシャ</t>
    </rPh>
    <rPh sb="4" eb="6">
      <t>ネンレイ</t>
    </rPh>
    <rPh sb="6" eb="8">
      <t>ヒョウジ</t>
    </rPh>
    <phoneticPr fontId="2"/>
  </si>
  <si>
    <t>加入○で、かつ40～64歳を表記、×及び39歳未満、65歳以上ならば空白</t>
    <rPh sb="0" eb="2">
      <t>カニュウ</t>
    </rPh>
    <rPh sb="12" eb="13">
      <t>サイ</t>
    </rPh>
    <rPh sb="14" eb="16">
      <t>ヒョウキ</t>
    </rPh>
    <rPh sb="18" eb="19">
      <t>オヨ</t>
    </rPh>
    <rPh sb="22" eb="23">
      <t>サイ</t>
    </rPh>
    <rPh sb="23" eb="25">
      <t>ミマン</t>
    </rPh>
    <rPh sb="28" eb="29">
      <t>サイ</t>
    </rPh>
    <rPh sb="29" eb="31">
      <t>イジョウ</t>
    </rPh>
    <rPh sb="34" eb="36">
      <t>クウハク</t>
    </rPh>
    <phoneticPr fontId="2"/>
  </si>
  <si>
    <t>(賦課限度額)</t>
    <rPh sb="1" eb="3">
      <t>フカ</t>
    </rPh>
    <rPh sb="3" eb="6">
      <t>ゲンドガク</t>
    </rPh>
    <phoneticPr fontId="2"/>
  </si>
  <si>
    <t>限度超過額</t>
    <rPh sb="0" eb="2">
      <t>ゲンド</t>
    </rPh>
    <rPh sb="2" eb="5">
      <t>チョウカガク</t>
    </rPh>
    <phoneticPr fontId="2"/>
  </si>
  <si>
    <t>非表示</t>
    <rPh sb="0" eb="3">
      <t>ヒヒョウジ</t>
    </rPh>
    <phoneticPr fontId="2"/>
  </si>
  <si>
    <t>【世帯主及び加入者の情報を入力してください。】</t>
    <rPh sb="1" eb="4">
      <t>セタイヌシ</t>
    </rPh>
    <rPh sb="4" eb="5">
      <t>オヨ</t>
    </rPh>
    <rPh sb="6" eb="8">
      <t>カニュウ</t>
    </rPh>
    <rPh sb="8" eb="9">
      <t>シャ</t>
    </rPh>
    <rPh sb="10" eb="12">
      <t>ジョウホウ</t>
    </rPh>
    <rPh sb="13" eb="15">
      <t>ニュウリョク</t>
    </rPh>
    <phoneticPr fontId="2"/>
  </si>
  <si>
    <t>【保険料率】</t>
    <rPh sb="1" eb="3">
      <t>ホケン</t>
    </rPh>
    <rPh sb="3" eb="5">
      <t>リョウリツ</t>
    </rPh>
    <phoneticPr fontId="2"/>
  </si>
  <si>
    <t>3) 給与、公的年金の所得金額は、国税庁ホームページなどでご確認ください。</t>
    <rPh sb="3" eb="5">
      <t>キュウヨ</t>
    </rPh>
    <rPh sb="6" eb="8">
      <t>コウテキ</t>
    </rPh>
    <rPh sb="8" eb="10">
      <t>ネンキン</t>
    </rPh>
    <rPh sb="11" eb="13">
      <t>ショトク</t>
    </rPh>
    <rPh sb="13" eb="15">
      <t>キンガク</t>
    </rPh>
    <rPh sb="17" eb="20">
      <t>コクゼイチョウ</t>
    </rPh>
    <rPh sb="30" eb="32">
      <t>カクニン</t>
    </rPh>
    <phoneticPr fontId="2"/>
  </si>
  <si>
    <t>１ヶ月 あたり</t>
    <rPh sb="2" eb="3">
      <t>ゲツ</t>
    </rPh>
    <phoneticPr fontId="2"/>
  </si>
  <si>
    <t>１期 あたり</t>
    <rPh sb="1" eb="2">
      <t>キ</t>
    </rPh>
    <phoneticPr fontId="2"/>
  </si>
  <si>
    <t>支援分を再掲</t>
    <rPh sb="0" eb="2">
      <t>シエン</t>
    </rPh>
    <rPh sb="2" eb="3">
      <t>ブン</t>
    </rPh>
    <rPh sb="4" eb="6">
      <t>サイケイ</t>
    </rPh>
    <phoneticPr fontId="2"/>
  </si>
  <si>
    <t>医療分を再掲</t>
    <rPh sb="0" eb="2">
      <t>イリョウ</t>
    </rPh>
    <rPh sb="2" eb="3">
      <t>ブン</t>
    </rPh>
    <rPh sb="4" eb="6">
      <t>サイケイ</t>
    </rPh>
    <phoneticPr fontId="2"/>
  </si>
  <si>
    <t>介護分(40～64歳)を再掲</t>
    <rPh sb="0" eb="2">
      <t>カイゴ</t>
    </rPh>
    <rPh sb="2" eb="3">
      <t>ブン</t>
    </rPh>
    <rPh sb="9" eb="10">
      <t>サイ</t>
    </rPh>
    <rPh sb="12" eb="14">
      <t>サイケイ</t>
    </rPh>
    <phoneticPr fontId="2"/>
  </si>
  <si>
    <t>4) 世帯主及び加入者で未申告の方がいる場合は、保険料が軽減されない場合があります。</t>
    <rPh sb="3" eb="6">
      <t>セタイヌシ</t>
    </rPh>
    <rPh sb="6" eb="7">
      <t>オヨ</t>
    </rPh>
    <rPh sb="8" eb="11">
      <t>カニュウシャ</t>
    </rPh>
    <rPh sb="12" eb="15">
      <t>ミシンコク</t>
    </rPh>
    <rPh sb="16" eb="17">
      <t>カタ</t>
    </rPh>
    <rPh sb="20" eb="22">
      <t>バアイ</t>
    </rPh>
    <rPh sb="24" eb="27">
      <t>ホケンリョウ</t>
    </rPh>
    <rPh sb="28" eb="30">
      <t>ケイゲン</t>
    </rPh>
    <rPh sb="34" eb="36">
      <t>バアイ</t>
    </rPh>
    <phoneticPr fontId="2"/>
  </si>
  <si>
    <t>加入有無
(○・×を選択)</t>
    <rPh sb="0" eb="2">
      <t>カニュウ</t>
    </rPh>
    <rPh sb="2" eb="4">
      <t>ウム</t>
    </rPh>
    <rPh sb="10" eb="12">
      <t>センタク</t>
    </rPh>
    <phoneticPr fontId="2"/>
  </si>
  <si>
    <t>【非表示】</t>
    <rPh sb="1" eb="4">
      <t>ヒヒョウジ</t>
    </rPh>
    <phoneticPr fontId="2"/>
  </si>
  <si>
    <t>年間保険料 合計</t>
    <rPh sb="0" eb="2">
      <t>ネンカン</t>
    </rPh>
    <rPh sb="2" eb="5">
      <t>ホケンリョウ</t>
    </rPh>
    <rPh sb="6" eb="8">
      <t>ゴウケイ</t>
    </rPh>
    <phoneticPr fontId="2"/>
  </si>
  <si>
    <t>※年間保険料とは、4月～翌年3月までの保険料です。
※年間保険料は、10円未満の端数を切り捨てています。</t>
    <rPh sb="1" eb="3">
      <t>ネンカン</t>
    </rPh>
    <rPh sb="3" eb="6">
      <t>ホケンリョウ</t>
    </rPh>
    <rPh sb="10" eb="11">
      <t>ガツ</t>
    </rPh>
    <rPh sb="12" eb="14">
      <t>ヨクネン</t>
    </rPh>
    <rPh sb="15" eb="16">
      <t>ガツ</t>
    </rPh>
    <rPh sb="19" eb="22">
      <t>ホケンリョウ</t>
    </rPh>
    <phoneticPr fontId="2"/>
  </si>
  <si>
    <t>賦課限度額(上限)</t>
    <rPh sb="0" eb="2">
      <t>フカ</t>
    </rPh>
    <rPh sb="2" eb="5">
      <t>ゲンドガク</t>
    </rPh>
    <rPh sb="6" eb="8">
      <t>ジョウゲン</t>
    </rPh>
    <phoneticPr fontId="2"/>
  </si>
  <si>
    <t>2)「総所得金額等」とは、収入額から必要経費を除いた額で、社会保険料等の各種所得控除前の金額です。</t>
    <rPh sb="3" eb="4">
      <t>ソウ</t>
    </rPh>
    <rPh sb="4" eb="6">
      <t>ショトク</t>
    </rPh>
    <rPh sb="6" eb="8">
      <t>キンガク</t>
    </rPh>
    <rPh sb="8" eb="9">
      <t>トウ</t>
    </rPh>
    <rPh sb="13" eb="16">
      <t>シュウニュウガク</t>
    </rPh>
    <rPh sb="18" eb="20">
      <t>ヒツヨウ</t>
    </rPh>
    <rPh sb="20" eb="22">
      <t>ケイヒ</t>
    </rPh>
    <rPh sb="23" eb="24">
      <t>ノゾ</t>
    </rPh>
    <rPh sb="26" eb="27">
      <t>ガク</t>
    </rPh>
    <rPh sb="29" eb="31">
      <t>シャカイ</t>
    </rPh>
    <rPh sb="31" eb="34">
      <t>ホケンリョウ</t>
    </rPh>
    <rPh sb="34" eb="35">
      <t>トウ</t>
    </rPh>
    <phoneticPr fontId="2"/>
  </si>
  <si>
    <t>軽減判定所得（総所得金額等の合計）</t>
    <rPh sb="0" eb="2">
      <t>ケイゲン</t>
    </rPh>
    <rPh sb="2" eb="4">
      <t>ハンテイ</t>
    </rPh>
    <rPh sb="4" eb="6">
      <t>ショトク</t>
    </rPh>
    <rPh sb="7" eb="8">
      <t>ソウ</t>
    </rPh>
    <rPh sb="8" eb="10">
      <t>ショトク</t>
    </rPh>
    <rPh sb="10" eb="12">
      <t>キンガク</t>
    </rPh>
    <rPh sb="12" eb="13">
      <t>トウ</t>
    </rPh>
    <rPh sb="14" eb="16">
      <t>ゴウケイ</t>
    </rPh>
    <phoneticPr fontId="2"/>
  </si>
  <si>
    <t>基礎控除後</t>
    <rPh sb="0" eb="2">
      <t>キソ</t>
    </rPh>
    <rPh sb="2" eb="4">
      <t>コウジョ</t>
    </rPh>
    <rPh sb="4" eb="5">
      <t>ゴ</t>
    </rPh>
    <phoneticPr fontId="2"/>
  </si>
  <si>
    <t>基礎控除：</t>
    <rPh sb="0" eb="2">
      <t>キソ</t>
    </rPh>
    <rPh sb="2" eb="4">
      <t>コウジョ</t>
    </rPh>
    <phoneticPr fontId="2"/>
  </si>
  <si>
    <t>IF(AND(40&lt;=$U21,U21&lt;=64),F21,"")</t>
    <phoneticPr fontId="2"/>
  </si>
  <si>
    <t>IF(C36&lt;=F36,E36,IF(C36&lt;=F37,E37,IF(C36&lt;=F38,E38,0)))</t>
    <phoneticPr fontId="2"/>
  </si>
  <si>
    <t>基礎控除後の総所得金額等（賦課基準額）</t>
    <rPh sb="0" eb="2">
      <t>キソ</t>
    </rPh>
    <rPh sb="2" eb="4">
      <t>コウジョ</t>
    </rPh>
    <rPh sb="4" eb="5">
      <t>ゴ</t>
    </rPh>
    <rPh sb="6" eb="9">
      <t>ソウショトク</t>
    </rPh>
    <rPh sb="9" eb="11">
      <t>キンガク</t>
    </rPh>
    <rPh sb="11" eb="12">
      <t>トウ</t>
    </rPh>
    <rPh sb="13" eb="15">
      <t>フカ</t>
    </rPh>
    <rPh sb="15" eb="18">
      <t>キジュンガク</t>
    </rPh>
    <phoneticPr fontId="2"/>
  </si>
  <si>
    <t>総所得金額等</t>
    <rPh sb="0" eb="1">
      <t>ソウ</t>
    </rPh>
    <rPh sb="1" eb="3">
      <t>ショトク</t>
    </rPh>
    <rPh sb="3" eb="5">
      <t>キンガク</t>
    </rPh>
    <rPh sb="5" eb="6">
      <t>トウ</t>
    </rPh>
    <phoneticPr fontId="2"/>
  </si>
  <si>
    <t>固定資産税額</t>
    <rPh sb="0" eb="2">
      <t>コテイ</t>
    </rPh>
    <rPh sb="2" eb="5">
      <t>シサンゼイ</t>
    </rPh>
    <rPh sb="5" eb="6">
      <t>ガク</t>
    </rPh>
    <phoneticPr fontId="2"/>
  </si>
  <si>
    <t>（賦課基準額×料率）</t>
    <rPh sb="1" eb="6">
      <t>フカキジュンガク</t>
    </rPh>
    <phoneticPr fontId="2"/>
  </si>
  <si>
    <t>（固定資産税額×料率）</t>
    <rPh sb="1" eb="3">
      <t>コテイ</t>
    </rPh>
    <rPh sb="3" eb="6">
      <t>シサンゼイ</t>
    </rPh>
    <rPh sb="6" eb="7">
      <t>ガク</t>
    </rPh>
    <rPh sb="8" eb="10">
      <t>リョウリツ</t>
    </rPh>
    <phoneticPr fontId="2"/>
  </si>
  <si>
    <t>医療分・支援金分</t>
    <rPh sb="0" eb="2">
      <t>イリョウ</t>
    </rPh>
    <rPh sb="2" eb="3">
      <t>ブン</t>
    </rPh>
    <rPh sb="4" eb="7">
      <t>シエンキン</t>
    </rPh>
    <rPh sb="7" eb="8">
      <t>ブン</t>
    </rPh>
    <phoneticPr fontId="2"/>
  </si>
  <si>
    <t>【保険料軽減判定】</t>
    <rPh sb="1" eb="4">
      <t>ホケンリョウ</t>
    </rPh>
    <rPh sb="4" eb="6">
      <t>ケイゲン</t>
    </rPh>
    <rPh sb="6" eb="8">
      <t>ハンテイ</t>
    </rPh>
    <phoneticPr fontId="2"/>
  </si>
  <si>
    <t>介護分(40～64歳)</t>
    <rPh sb="0" eb="2">
      <t>カイゴ</t>
    </rPh>
    <rPh sb="2" eb="3">
      <t>ブン</t>
    </rPh>
    <rPh sb="9" eb="10">
      <t>サイ</t>
    </rPh>
    <phoneticPr fontId="2"/>
  </si>
  <si>
    <t>（注意：1円未満四捨五入）</t>
    <rPh sb="1" eb="3">
      <t>チュウイ</t>
    </rPh>
    <rPh sb="5" eb="8">
      <t>エンミマン</t>
    </rPh>
    <rPh sb="8" eb="12">
      <t>シシャゴニュウ</t>
    </rPh>
    <phoneticPr fontId="2"/>
  </si>
  <si>
    <t>【保険料算定の基礎となる額等】</t>
    <rPh sb="1" eb="4">
      <t>ホケンリョウ</t>
    </rPh>
    <rPh sb="4" eb="6">
      <t>サンテイ</t>
    </rPh>
    <rPh sb="7" eb="9">
      <t>キソ</t>
    </rPh>
    <rPh sb="12" eb="13">
      <t>ガク</t>
    </rPh>
    <rPh sb="13" eb="14">
      <t>トウ</t>
    </rPh>
    <phoneticPr fontId="2"/>
  </si>
  <si>
    <t>※保険料率等は、医療費等の動向を勘案し、毎年度見直しを行います。</t>
    <rPh sb="1" eb="3">
      <t>ホケン</t>
    </rPh>
    <rPh sb="3" eb="5">
      <t>リョウリツ</t>
    </rPh>
    <rPh sb="5" eb="6">
      <t>トウ</t>
    </rPh>
    <rPh sb="8" eb="11">
      <t>イリョウヒ</t>
    </rPh>
    <rPh sb="11" eb="12">
      <t>トウ</t>
    </rPh>
    <rPh sb="13" eb="15">
      <t>ドウコウ</t>
    </rPh>
    <rPh sb="16" eb="18">
      <t>カンアン</t>
    </rPh>
    <rPh sb="20" eb="23">
      <t>マイネンド</t>
    </rPh>
    <rPh sb="23" eb="25">
      <t>ミナオ</t>
    </rPh>
    <rPh sb="27" eb="28">
      <t>オコナ</t>
    </rPh>
    <phoneticPr fontId="2"/>
  </si>
  <si>
    <t>前年中の総所得金額等に対する保険料</t>
    <rPh sb="0" eb="3">
      <t>ゼンネンチュウ</t>
    </rPh>
    <rPh sb="4" eb="7">
      <t>ソウショトク</t>
    </rPh>
    <rPh sb="7" eb="10">
      <t>キンガクナド</t>
    </rPh>
    <rPh sb="11" eb="12">
      <t>タイ</t>
    </rPh>
    <rPh sb="14" eb="17">
      <t>ホケンリョウ</t>
    </rPh>
    <phoneticPr fontId="2"/>
  </si>
  <si>
    <t>1世帯あたりにかかる保険料</t>
    <phoneticPr fontId="2"/>
  </si>
  <si>
    <t>当該年度固定資産税額(土地・家屋)に対する保険料</t>
    <phoneticPr fontId="2"/>
  </si>
  <si>
    <t>注意：この試算は、あくまでも一般的な計算であり、所得の種類や年齢等により実際の保険料とは</t>
    <rPh sb="0" eb="2">
      <t>チュウイ</t>
    </rPh>
    <rPh sb="5" eb="7">
      <t>シサン</t>
    </rPh>
    <rPh sb="14" eb="17">
      <t>イッパンテキ</t>
    </rPh>
    <rPh sb="18" eb="20">
      <t>ケイサン</t>
    </rPh>
    <rPh sb="24" eb="26">
      <t>ショトク</t>
    </rPh>
    <rPh sb="27" eb="29">
      <t>シュルイ</t>
    </rPh>
    <rPh sb="30" eb="32">
      <t>ネンレイ</t>
    </rPh>
    <rPh sb="32" eb="33">
      <t>トウ</t>
    </rPh>
    <rPh sb="36" eb="38">
      <t>ジッサイ</t>
    </rPh>
    <rPh sb="39" eb="42">
      <t>ホケンリョウ</t>
    </rPh>
    <phoneticPr fontId="2"/>
  </si>
  <si>
    <t>　　　一致しない場合がありますので、あらかじめご了承ください。</t>
    <phoneticPr fontId="2"/>
  </si>
  <si>
    <t>所得の種類</t>
    <rPh sb="0" eb="2">
      <t>ショトク</t>
    </rPh>
    <rPh sb="3" eb="5">
      <t>シュルイ</t>
    </rPh>
    <phoneticPr fontId="2"/>
  </si>
  <si>
    <t>●</t>
    <phoneticPr fontId="2"/>
  </si>
  <si>
    <t>×</t>
    <phoneticPr fontId="2"/>
  </si>
  <si>
    <t>給与･年金</t>
    <rPh sb="0" eb="2">
      <t>キュウヨ</t>
    </rPh>
    <rPh sb="3" eb="5">
      <t>ネンキン</t>
    </rPh>
    <phoneticPr fontId="2"/>
  </si>
  <si>
    <r>
      <t>東員町国民健康保険料の試算</t>
    </r>
    <r>
      <rPr>
        <b/>
        <sz val="20"/>
        <color theme="1"/>
        <rFont val="ＭＳ ゴシック"/>
        <family val="3"/>
        <charset val="128"/>
      </rPr>
      <t>（目安）</t>
    </r>
    <rPh sb="0" eb="3">
      <t>トウインチョウ</t>
    </rPh>
    <rPh sb="14" eb="16">
      <t>メヤス</t>
    </rPh>
    <phoneticPr fontId="2"/>
  </si>
  <si>
    <t>その他</t>
    <rPh sb="2" eb="3">
      <t>ホカ</t>
    </rPh>
    <phoneticPr fontId="2"/>
  </si>
  <si>
    <t>加入者のうち給与年金所得がある人数</t>
    <rPh sb="0" eb="3">
      <t>カニュウシャ</t>
    </rPh>
    <rPh sb="6" eb="8">
      <t>キュウヨ</t>
    </rPh>
    <rPh sb="8" eb="10">
      <t>ネンキン</t>
    </rPh>
    <rPh sb="10" eb="12">
      <t>ショトク</t>
    </rPh>
    <rPh sb="15" eb="17">
      <t>ニンズウ</t>
    </rPh>
    <phoneticPr fontId="2"/>
  </si>
  <si>
    <t>軽減基準額に使用</t>
    <rPh sb="0" eb="2">
      <t>ケイゲン</t>
    </rPh>
    <rPh sb="2" eb="4">
      <t>キジュン</t>
    </rPh>
    <rPh sb="4" eb="5">
      <t>ガク</t>
    </rPh>
    <rPh sb="6" eb="8">
      <t>シヨウ</t>
    </rPh>
    <phoneticPr fontId="2"/>
  </si>
  <si>
    <t>令和８年度</t>
    <rPh sb="0" eb="2">
      <t>レイワ</t>
    </rPh>
    <rPh sb="3" eb="5">
      <t>ネンド</t>
    </rPh>
    <phoneticPr fontId="2"/>
  </si>
  <si>
    <t>子ども分</t>
    <rPh sb="0" eb="1">
      <t>コ</t>
    </rPh>
    <rPh sb="3" eb="4">
      <t>ブン</t>
    </rPh>
    <phoneticPr fontId="2"/>
  </si>
  <si>
    <t>(R7年中の所得)</t>
    <rPh sb="3" eb="5">
      <t>ネンチュウ</t>
    </rPh>
    <rPh sb="6" eb="8">
      <t>ショトク</t>
    </rPh>
    <phoneticPr fontId="2"/>
  </si>
  <si>
    <t>(R8年度課税分)</t>
    <rPh sb="3" eb="5">
      <t>ネンド</t>
    </rPh>
    <rPh sb="5" eb="7">
      <t>カゼイ</t>
    </rPh>
    <rPh sb="7" eb="8">
      <t>ブン</t>
    </rPh>
    <phoneticPr fontId="2"/>
  </si>
  <si>
    <t>1)「総所得金額等」欄には、令和7年中の所得金額を入力してください。</t>
    <rPh sb="3" eb="4">
      <t>ソウ</t>
    </rPh>
    <rPh sb="4" eb="6">
      <t>ショトク</t>
    </rPh>
    <rPh sb="6" eb="8">
      <t>キンガク</t>
    </rPh>
    <rPh sb="8" eb="9">
      <t>トウ</t>
    </rPh>
    <rPh sb="10" eb="11">
      <t>ラン</t>
    </rPh>
    <rPh sb="14" eb="16">
      <t>レイワ</t>
    </rPh>
    <rPh sb="17" eb="18">
      <t>ネン</t>
    </rPh>
    <rPh sb="18" eb="19">
      <t>チュウ</t>
    </rPh>
    <rPh sb="19" eb="20">
      <t>ヒラナカ</t>
    </rPh>
    <rPh sb="20" eb="22">
      <t>ショトク</t>
    </rPh>
    <rPh sb="22" eb="24">
      <t>キンガク</t>
    </rPh>
    <rPh sb="25" eb="27">
      <t>ニュウリョク</t>
    </rPh>
    <phoneticPr fontId="2"/>
  </si>
  <si>
    <t>1人あたりにかかる保険料　</t>
    <phoneticPr fontId="2"/>
  </si>
  <si>
    <t>※子ども分均等割は、18歳以上の方は上記金額に100円が加算されます。</t>
    <rPh sb="1" eb="2">
      <t>コ</t>
    </rPh>
    <rPh sb="4" eb="5">
      <t>ブン</t>
    </rPh>
    <rPh sb="5" eb="8">
      <t>キントウワリ</t>
    </rPh>
    <rPh sb="12" eb="13">
      <t>サイ</t>
    </rPh>
    <rPh sb="13" eb="15">
      <t>イジョウ</t>
    </rPh>
    <rPh sb="16" eb="17">
      <t>カタ</t>
    </rPh>
    <rPh sb="18" eb="20">
      <t>ジョウキ</t>
    </rPh>
    <rPh sb="20" eb="22">
      <t>キンガク</t>
    </rPh>
    <rPh sb="26" eb="27">
      <t>エン</t>
    </rPh>
    <rPh sb="28" eb="30">
      <t>カサン</t>
    </rPh>
    <phoneticPr fontId="2"/>
  </si>
  <si>
    <t>18歳以上均等割加算</t>
    <rPh sb="2" eb="5">
      <t>サイイジョウ</t>
    </rPh>
    <rPh sb="5" eb="8">
      <t>キントウワリ</t>
    </rPh>
    <rPh sb="8" eb="10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</si>
</sst>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;[Red]\-#,##0&quot;円&quot;"/>
    <numFmt numFmtId="177" formatCode="0&quot;歳&quot;"/>
    <numFmt numFmtId="178" formatCode="0&quot;人&quot;"/>
    <numFmt numFmtId="179" formatCode="\(#,##0&quot;円)&quot;;[Red]\(\-#,##0&quot;円&quot;\)"/>
    <numFmt numFmtId="180" formatCode="0&quot; 割&quot;"/>
    <numFmt numFmtId="181" formatCode="General&quot; 割&quot;"/>
    <numFmt numFmtId="182" formatCode="#,##0&quot;人&quot;;[Red]\-#,##0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theme="6" tint="0.59999389629810485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rgb="FFC00000"/>
      <name val="ＭＳ ゴシック"/>
      <family val="3"/>
      <charset val="128"/>
    </font>
    <font>
      <b/>
      <sz val="12"/>
      <color rgb="FFC00000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b/>
      <sz val="16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3"/>
      <color theme="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/>
      <diagonal/>
    </border>
    <border>
      <left/>
      <right style="mediumDashed">
        <color rgb="FFFF0000"/>
      </right>
      <top/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theme="0" tint="-4.9989318521683403E-2"/>
      </right>
      <top style="medium">
        <color rgb="FFC00000"/>
      </top>
      <bottom style="thin">
        <color indexed="64"/>
      </bottom>
      <diagonal/>
    </border>
    <border>
      <left style="thin">
        <color theme="0" tint="-4.9989318521683403E-2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medium">
        <color rgb="FFC00000"/>
      </right>
      <top/>
      <bottom/>
      <diagonal/>
    </border>
    <border>
      <left style="medium">
        <color rgb="FFC00000"/>
      </left>
      <right style="thin">
        <color theme="0" tint="-4.9989318521683403E-2"/>
      </right>
      <top style="thin">
        <color indexed="64"/>
      </top>
      <bottom style="medium">
        <color rgb="FFC00000"/>
      </bottom>
      <diagonal/>
    </border>
    <border>
      <left style="thin">
        <color theme="0" tint="-4.9989318521683403E-2"/>
      </left>
      <right style="medium">
        <color rgb="FFC00000"/>
      </right>
      <top/>
      <bottom style="medium">
        <color rgb="FFC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auto="1"/>
      </right>
      <top style="medium">
        <color rgb="FFC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rgb="FFC00000"/>
      </top>
      <bottom style="thin">
        <color indexed="64"/>
      </bottom>
      <diagonal/>
    </border>
    <border>
      <left style="thin">
        <color theme="0" tint="-4.9989318521683403E-2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auto="1"/>
      </right>
      <top style="thin">
        <color indexed="64"/>
      </top>
      <bottom style="medium">
        <color rgb="FFC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rgb="FFC00000"/>
      </top>
      <bottom/>
      <diagonal/>
    </border>
    <border>
      <left/>
      <right style="thin">
        <color theme="0" tint="-4.9989318521683403E-2"/>
      </right>
      <top style="medium">
        <color rgb="FFC0000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auto="1"/>
      </left>
      <right/>
      <top/>
      <bottom style="medium">
        <color rgb="FFC00000"/>
      </bottom>
      <diagonal/>
    </border>
    <border>
      <left/>
      <right style="thin">
        <color theme="0" tint="-4.9989318521683403E-2"/>
      </right>
      <top/>
      <bottom style="medium">
        <color rgb="FFC0000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hair">
        <color indexed="64"/>
      </bottom>
      <diagonal/>
    </border>
    <border>
      <left/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3" fillId="0" borderId="30" xfId="0" applyFont="1" applyFill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31" xfId="0" applyFont="1" applyFill="1" applyBorder="1" applyProtection="1">
      <alignment vertical="center"/>
    </xf>
    <xf numFmtId="0" fontId="3" fillId="0" borderId="32" xfId="0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 shrinkToFit="1"/>
    </xf>
    <xf numFmtId="176" fontId="3" fillId="0" borderId="0" xfId="0" applyNumberFormat="1" applyFont="1" applyFill="1" applyBorder="1" applyAlignment="1" applyProtection="1">
      <alignment vertical="center" shrinkToFit="1"/>
    </xf>
    <xf numFmtId="176" fontId="3" fillId="0" borderId="32" xfId="0" applyNumberFormat="1" applyFont="1" applyFill="1" applyBorder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21" fillId="0" borderId="0" xfId="0" applyFont="1" applyAlignment="1" applyProtection="1">
      <alignment horizontal="right" vertical="center" shrinkToFit="1"/>
    </xf>
    <xf numFmtId="176" fontId="21" fillId="0" borderId="0" xfId="1" applyNumberFormat="1" applyFont="1" applyAlignment="1" applyProtection="1">
      <alignment horizontal="left" vertical="center" shrinkToFit="1"/>
    </xf>
    <xf numFmtId="0" fontId="21" fillId="0" borderId="0" xfId="0" applyFont="1" applyProtection="1">
      <alignment vertical="center"/>
    </xf>
    <xf numFmtId="176" fontId="21" fillId="0" borderId="0" xfId="0" applyNumberFormat="1" applyFont="1" applyProtection="1">
      <alignment vertical="center"/>
    </xf>
    <xf numFmtId="0" fontId="3" fillId="0" borderId="11" xfId="0" applyFont="1" applyFill="1" applyBorder="1" applyAlignment="1" applyProtection="1">
      <alignment horizontal="center" vertical="center" shrinkToFit="1"/>
    </xf>
    <xf numFmtId="0" fontId="3" fillId="0" borderId="7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2" xfId="0" applyFont="1" applyFill="1" applyBorder="1" applyAlignment="1" applyProtection="1">
      <alignment horizontal="center" vertical="center" shrinkToFit="1"/>
    </xf>
    <xf numFmtId="0" fontId="3" fillId="0" borderId="38" xfId="0" applyFont="1" applyBorder="1" applyAlignment="1" applyProtection="1">
      <alignment horizontal="center" vertical="center" shrinkToFit="1"/>
    </xf>
    <xf numFmtId="176" fontId="3" fillId="0" borderId="11" xfId="0" applyNumberFormat="1" applyFont="1" applyFill="1" applyBorder="1" applyAlignment="1" applyProtection="1">
      <alignment vertical="center" shrinkToFit="1"/>
    </xf>
    <xf numFmtId="176" fontId="3" fillId="0" borderId="7" xfId="0" applyNumberFormat="1" applyFont="1" applyFill="1" applyBorder="1" applyAlignment="1" applyProtection="1">
      <alignment vertical="center" shrinkToFit="1"/>
    </xf>
    <xf numFmtId="176" fontId="3" fillId="0" borderId="1" xfId="0" applyNumberFormat="1" applyFont="1" applyFill="1" applyBorder="1" applyAlignment="1" applyProtection="1">
      <alignment vertical="center" shrinkToFit="1"/>
    </xf>
    <xf numFmtId="176" fontId="3" fillId="0" borderId="13" xfId="0" applyNumberFormat="1" applyFont="1" applyFill="1" applyBorder="1" applyAlignment="1" applyProtection="1">
      <alignment vertical="center" shrinkToFit="1"/>
    </xf>
    <xf numFmtId="177" fontId="3" fillId="0" borderId="11" xfId="0" applyNumberFormat="1" applyFont="1" applyFill="1" applyBorder="1" applyAlignment="1" applyProtection="1">
      <alignment vertical="center" shrinkToFit="1"/>
    </xf>
    <xf numFmtId="38" fontId="3" fillId="0" borderId="13" xfId="1" applyFont="1" applyFill="1" applyBorder="1" applyAlignment="1" applyProtection="1">
      <alignment vertical="center" shrinkToFit="1"/>
    </xf>
    <xf numFmtId="176" fontId="3" fillId="0" borderId="14" xfId="0" applyNumberFormat="1" applyFont="1" applyFill="1" applyBorder="1" applyAlignment="1" applyProtection="1">
      <alignment vertical="center" shrinkToFit="1"/>
    </xf>
    <xf numFmtId="38" fontId="3" fillId="0" borderId="14" xfId="1" applyFont="1" applyFill="1" applyBorder="1" applyAlignment="1" applyProtection="1">
      <alignment vertical="center" shrinkToFit="1"/>
    </xf>
    <xf numFmtId="176" fontId="3" fillId="0" borderId="39" xfId="0" applyNumberFormat="1" applyFont="1" applyFill="1" applyBorder="1" applyAlignment="1" applyProtection="1">
      <alignment horizontal="center" vertical="center" shrinkToFit="1"/>
    </xf>
    <xf numFmtId="176" fontId="3" fillId="3" borderId="59" xfId="0" applyNumberFormat="1" applyFont="1" applyFill="1" applyBorder="1" applyAlignment="1" applyProtection="1">
      <alignment vertical="center" shrinkToFit="1"/>
    </xf>
    <xf numFmtId="176" fontId="3" fillId="3" borderId="16" xfId="0" applyNumberFormat="1" applyFont="1" applyFill="1" applyBorder="1" applyAlignment="1" applyProtection="1">
      <alignment vertical="center" shrinkToFit="1"/>
    </xf>
    <xf numFmtId="176" fontId="3" fillId="3" borderId="17" xfId="0" applyNumberFormat="1" applyFont="1" applyFill="1" applyBorder="1" applyAlignment="1" applyProtection="1">
      <alignment vertical="center" shrinkToFit="1"/>
    </xf>
    <xf numFmtId="176" fontId="3" fillId="3" borderId="15" xfId="0" applyNumberFormat="1" applyFont="1" applyFill="1" applyBorder="1" applyAlignment="1" applyProtection="1">
      <alignment vertical="center" shrinkToFit="1"/>
    </xf>
    <xf numFmtId="176" fontId="3" fillId="0" borderId="15" xfId="0" applyNumberFormat="1" applyFont="1" applyFill="1" applyBorder="1" applyAlignment="1" applyProtection="1">
      <alignment vertical="center" shrinkToFit="1"/>
    </xf>
    <xf numFmtId="38" fontId="3" fillId="3" borderId="16" xfId="0" applyNumberFormat="1" applyFont="1" applyFill="1" applyBorder="1" applyAlignment="1" applyProtection="1">
      <alignment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38" fontId="3" fillId="0" borderId="0" xfId="0" applyNumberFormat="1" applyFont="1" applyFill="1" applyBorder="1" applyAlignment="1" applyProtection="1">
      <alignment vertical="center" shrinkToFit="1"/>
    </xf>
    <xf numFmtId="0" fontId="3" fillId="0" borderId="35" xfId="0" applyFont="1" applyFill="1" applyBorder="1" applyProtection="1">
      <alignment vertical="center"/>
    </xf>
    <xf numFmtId="0" fontId="3" fillId="0" borderId="0" xfId="0" applyFont="1" applyBorder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 shrinkToFit="1"/>
    </xf>
    <xf numFmtId="176" fontId="11" fillId="0" borderId="0" xfId="0" applyNumberFormat="1" applyFont="1" applyFill="1" applyBorder="1" applyAlignment="1" applyProtection="1">
      <alignment vertical="center" shrinkToFit="1"/>
    </xf>
    <xf numFmtId="176" fontId="12" fillId="0" borderId="0" xfId="0" applyNumberFormat="1" applyFont="1" applyFill="1" applyBorder="1" applyAlignment="1" applyProtection="1">
      <alignment vertical="center" shrinkToFit="1"/>
    </xf>
    <xf numFmtId="176" fontId="3" fillId="0" borderId="0" xfId="0" applyNumberFormat="1" applyFont="1" applyProtection="1">
      <alignment vertical="center"/>
    </xf>
    <xf numFmtId="179" fontId="11" fillId="0" borderId="0" xfId="0" applyNumberFormat="1" applyFont="1" applyFill="1" applyBorder="1" applyAlignment="1" applyProtection="1">
      <alignment vertical="center" shrinkToFit="1"/>
    </xf>
    <xf numFmtId="176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top"/>
    </xf>
    <xf numFmtId="176" fontId="9" fillId="0" borderId="0" xfId="1" applyNumberFormat="1" applyFont="1" applyFill="1" applyBorder="1" applyAlignment="1" applyProtection="1">
      <alignment vertical="center" shrinkToFit="1"/>
    </xf>
    <xf numFmtId="0" fontId="3" fillId="0" borderId="0" xfId="0" applyFont="1" applyFill="1" applyAlignment="1" applyProtection="1">
      <alignment horizontal="right" vertical="center"/>
    </xf>
    <xf numFmtId="0" fontId="3" fillId="0" borderId="62" xfId="0" applyFont="1" applyFill="1" applyBorder="1" applyProtection="1">
      <alignment vertical="center"/>
    </xf>
    <xf numFmtId="182" fontId="3" fillId="0" borderId="80" xfId="1" applyNumberFormat="1" applyFont="1" applyFill="1" applyBorder="1" applyAlignment="1" applyProtection="1">
      <alignment vertical="center" shrinkToFit="1"/>
    </xf>
    <xf numFmtId="176" fontId="3" fillId="0" borderId="7" xfId="0" applyNumberFormat="1" applyFont="1" applyFill="1" applyBorder="1" applyAlignment="1" applyProtection="1">
      <alignment vertical="center" shrinkToFit="1"/>
    </xf>
    <xf numFmtId="0" fontId="3" fillId="0" borderId="36" xfId="0" applyFont="1" applyFill="1" applyBorder="1" applyAlignment="1" applyProtection="1">
      <alignment horizontal="center" vertical="center" wrapText="1" shrinkToFit="1"/>
    </xf>
    <xf numFmtId="0" fontId="3" fillId="0" borderId="81" xfId="0" applyFont="1" applyFill="1" applyBorder="1" applyAlignment="1" applyProtection="1">
      <alignment horizontal="center" vertical="center" wrapText="1" shrinkToFit="1"/>
    </xf>
    <xf numFmtId="0" fontId="3" fillId="0" borderId="37" xfId="0" applyFont="1" applyFill="1" applyBorder="1" applyAlignment="1" applyProtection="1">
      <alignment horizontal="center" vertical="center" wrapText="1" shrinkToFit="1"/>
    </xf>
    <xf numFmtId="176" fontId="3" fillId="0" borderId="63" xfId="0" applyNumberFormat="1" applyFont="1" applyFill="1" applyBorder="1" applyAlignment="1" applyProtection="1">
      <alignment horizontal="center" vertical="center" wrapText="1" shrinkToFit="1"/>
    </xf>
    <xf numFmtId="176" fontId="3" fillId="0" borderId="0" xfId="0" applyNumberFormat="1" applyFont="1" applyFill="1" applyBorder="1" applyAlignment="1" applyProtection="1">
      <alignment horizontal="center" vertical="center" wrapText="1" shrinkToFit="1"/>
    </xf>
    <xf numFmtId="0" fontId="9" fillId="3" borderId="0" xfId="0" applyFont="1" applyFill="1" applyAlignment="1" applyProtection="1">
      <alignment vertical="center"/>
    </xf>
    <xf numFmtId="0" fontId="9" fillId="3" borderId="21" xfId="0" applyFont="1" applyFill="1" applyBorder="1" applyAlignment="1" applyProtection="1">
      <alignment horizontal="center" vertical="center" shrinkToFit="1"/>
    </xf>
    <xf numFmtId="0" fontId="9" fillId="3" borderId="57" xfId="0" applyFont="1" applyFill="1" applyBorder="1" applyAlignment="1" applyProtection="1">
      <alignment horizontal="center" vertical="center" shrinkToFit="1"/>
    </xf>
    <xf numFmtId="0" fontId="9" fillId="3" borderId="22" xfId="0" applyFont="1" applyFill="1" applyBorder="1" applyAlignment="1" applyProtection="1">
      <alignment horizontal="center" vertical="center" shrinkToFit="1"/>
    </xf>
    <xf numFmtId="0" fontId="9" fillId="3" borderId="23" xfId="0" applyFont="1" applyFill="1" applyBorder="1" applyAlignment="1" applyProtection="1">
      <alignment horizontal="center" vertical="center" shrinkToFit="1"/>
    </xf>
    <xf numFmtId="0" fontId="3" fillId="0" borderId="36" xfId="0" applyFont="1" applyFill="1" applyBorder="1" applyAlignment="1" applyProtection="1">
      <alignment horizontal="center" vertical="center" shrinkToFit="1"/>
    </xf>
    <xf numFmtId="0" fontId="3" fillId="0" borderId="37" xfId="0" applyFont="1" applyFill="1" applyBorder="1" applyAlignment="1" applyProtection="1">
      <alignment horizontal="center" vertical="center" shrinkToFit="1"/>
    </xf>
    <xf numFmtId="0" fontId="3" fillId="0" borderId="18" xfId="0" applyFont="1" applyFill="1" applyBorder="1" applyAlignment="1" applyProtection="1">
      <alignment horizontal="center" vertical="center" shrinkToFit="1"/>
    </xf>
    <xf numFmtId="0" fontId="3" fillId="0" borderId="58" xfId="0" applyFont="1" applyFill="1" applyBorder="1" applyAlignment="1" applyProtection="1">
      <alignment horizontal="center" vertical="center" shrinkToFit="1"/>
    </xf>
    <xf numFmtId="0" fontId="3" fillId="0" borderId="19" xfId="0" applyFont="1" applyFill="1" applyBorder="1" applyAlignment="1" applyProtection="1">
      <alignment horizontal="center" vertical="center" shrinkToFit="1"/>
    </xf>
    <xf numFmtId="0" fontId="3" fillId="0" borderId="20" xfId="0" applyFont="1" applyFill="1" applyBorder="1" applyAlignment="1" applyProtection="1">
      <alignment horizontal="center" vertical="center" shrinkToFit="1"/>
    </xf>
    <xf numFmtId="0" fontId="3" fillId="0" borderId="8" xfId="0" applyFont="1" applyFill="1" applyBorder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shrinkToFit="1"/>
    </xf>
    <xf numFmtId="0" fontId="3" fillId="0" borderId="10" xfId="0" applyFont="1" applyFill="1" applyBorder="1" applyAlignment="1" applyProtection="1">
      <alignment horizontal="center" vertical="center" shrinkToFit="1"/>
    </xf>
    <xf numFmtId="0" fontId="9" fillId="3" borderId="84" xfId="0" applyFont="1" applyFill="1" applyBorder="1" applyAlignment="1" applyProtection="1">
      <alignment horizontal="center" vertical="center" shrinkToFit="1"/>
    </xf>
    <xf numFmtId="0" fontId="9" fillId="3" borderId="85" xfId="0" applyFont="1" applyFill="1" applyBorder="1" applyAlignment="1" applyProtection="1">
      <alignment horizontal="center" vertical="center" shrinkToFit="1"/>
    </xf>
    <xf numFmtId="0" fontId="9" fillId="3" borderId="86" xfId="0" applyFont="1" applyFill="1" applyBorder="1" applyAlignment="1" applyProtection="1">
      <alignment horizontal="center" vertical="center" shrinkToFit="1"/>
    </xf>
    <xf numFmtId="0" fontId="3" fillId="0" borderId="0" xfId="0" applyFont="1" applyProtection="1">
      <alignment vertical="center"/>
      <protection hidden="1"/>
    </xf>
    <xf numFmtId="0" fontId="13" fillId="0" borderId="1" xfId="0" applyFont="1" applyFill="1" applyBorder="1" applyAlignment="1" applyProtection="1">
      <alignment horizontal="center" vertical="center" shrinkToFit="1"/>
      <protection hidden="1"/>
    </xf>
    <xf numFmtId="0" fontId="13" fillId="0" borderId="6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26" fillId="6" borderId="0" xfId="0" applyFont="1" applyFill="1" applyAlignment="1" applyProtection="1">
      <alignment vertical="center" shrinkToFit="1"/>
      <protection hidden="1"/>
    </xf>
    <xf numFmtId="0" fontId="20" fillId="0" borderId="1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center" vertical="center" shrinkToFit="1"/>
      <protection hidden="1"/>
    </xf>
    <xf numFmtId="0" fontId="3" fillId="0" borderId="65" xfId="0" applyFont="1" applyBorder="1" applyAlignment="1" applyProtection="1">
      <alignment horizontal="center" vertical="center" shrinkToFit="1"/>
      <protection hidden="1"/>
    </xf>
    <xf numFmtId="0" fontId="3" fillId="0" borderId="7" xfId="0" applyFont="1" applyBorder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0" fontId="3" fillId="0" borderId="1" xfId="2" applyNumberFormat="1" applyFont="1" applyBorder="1" applyAlignment="1" applyProtection="1">
      <alignment vertical="center" shrinkToFit="1"/>
      <protection hidden="1"/>
    </xf>
    <xf numFmtId="10" fontId="3" fillId="0" borderId="65" xfId="2" applyNumberFormat="1" applyFont="1" applyBorder="1" applyAlignment="1" applyProtection="1">
      <alignment vertical="center" shrinkToFit="1"/>
      <protection hidden="1"/>
    </xf>
    <xf numFmtId="10" fontId="3" fillId="0" borderId="7" xfId="2" applyNumberFormat="1" applyFont="1" applyBorder="1" applyAlignment="1" applyProtection="1">
      <alignment vertical="center" shrinkToFit="1"/>
      <protection hidden="1"/>
    </xf>
    <xf numFmtId="0" fontId="3" fillId="0" borderId="1" xfId="0" applyFont="1" applyBorder="1" applyAlignment="1" applyProtection="1">
      <alignment vertical="center" shrinkToFit="1"/>
      <protection hidden="1"/>
    </xf>
    <xf numFmtId="176" fontId="3" fillId="0" borderId="1" xfId="1" applyNumberFormat="1" applyFont="1" applyBorder="1" applyAlignment="1" applyProtection="1">
      <alignment vertical="center" shrinkToFit="1"/>
      <protection hidden="1"/>
    </xf>
    <xf numFmtId="176" fontId="3" fillId="0" borderId="65" xfId="1" applyNumberFormat="1" applyFont="1" applyBorder="1" applyAlignment="1" applyProtection="1">
      <alignment vertical="center" shrinkToFit="1"/>
      <protection hidden="1"/>
    </xf>
    <xf numFmtId="176" fontId="3" fillId="0" borderId="7" xfId="1" applyNumberFormat="1" applyFont="1" applyBorder="1" applyAlignment="1" applyProtection="1">
      <alignment vertical="center" shrinkToFit="1"/>
      <protection hidden="1"/>
    </xf>
    <xf numFmtId="176" fontId="3" fillId="0" borderId="65" xfId="1" applyNumberFormat="1" applyFont="1" applyFill="1" applyBorder="1" applyAlignment="1" applyProtection="1">
      <alignment vertical="center" shrinkToFit="1"/>
      <protection hidden="1"/>
    </xf>
    <xf numFmtId="176" fontId="3" fillId="0" borderId="7" xfId="1" applyNumberFormat="1" applyFont="1" applyFill="1" applyBorder="1" applyAlignment="1" applyProtection="1">
      <alignment vertical="center" shrinkToFit="1"/>
      <protection hidden="1"/>
    </xf>
    <xf numFmtId="176" fontId="3" fillId="0" borderId="1" xfId="1" applyNumberFormat="1" applyFont="1" applyFill="1" applyBorder="1" applyAlignment="1" applyProtection="1">
      <alignment vertical="center" shrinkToFit="1"/>
      <protection hidden="1"/>
    </xf>
    <xf numFmtId="0" fontId="3" fillId="0" borderId="0" xfId="0" applyFont="1" applyBorder="1" applyAlignment="1" applyProtection="1">
      <alignment vertical="top"/>
      <protection hidden="1"/>
    </xf>
    <xf numFmtId="176" fontId="3" fillId="0" borderId="0" xfId="1" applyNumberFormat="1" applyFont="1" applyBorder="1" applyAlignment="1" applyProtection="1">
      <alignment vertical="center" shrinkToFit="1"/>
      <protection hidden="1"/>
    </xf>
    <xf numFmtId="0" fontId="3" fillId="0" borderId="28" xfId="0" applyFont="1" applyBorder="1" applyProtection="1">
      <alignment vertical="center"/>
      <protection hidden="1"/>
    </xf>
    <xf numFmtId="0" fontId="3" fillId="0" borderId="29" xfId="0" applyFont="1" applyBorder="1" applyProtection="1">
      <alignment vertical="center"/>
      <protection hidden="1"/>
    </xf>
    <xf numFmtId="0" fontId="3" fillId="0" borderId="29" xfId="0" applyFont="1" applyFill="1" applyBorder="1" applyProtection="1">
      <alignment vertical="center"/>
      <protection hidden="1"/>
    </xf>
    <xf numFmtId="0" fontId="12" fillId="0" borderId="31" xfId="0" applyFont="1" applyBorder="1" applyProtection="1">
      <alignment vertical="center"/>
      <protection hidden="1"/>
    </xf>
    <xf numFmtId="0" fontId="3" fillId="0" borderId="0" xfId="0" applyFont="1" applyFill="1" applyProtection="1">
      <alignment vertical="center"/>
      <protection hidden="1"/>
    </xf>
    <xf numFmtId="0" fontId="3" fillId="0" borderId="31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3" fillId="0" borderId="1" xfId="0" applyFont="1" applyBorder="1" applyAlignment="1" applyProtection="1">
      <alignment horizontal="center" vertical="center" shrinkToFit="1"/>
      <protection hidden="1"/>
    </xf>
    <xf numFmtId="0" fontId="3" fillId="0" borderId="83" xfId="0" applyFont="1" applyBorder="1" applyAlignment="1" applyProtection="1">
      <alignment horizontal="center" vertical="center" shrinkToFit="1"/>
      <protection hidden="1"/>
    </xf>
    <xf numFmtId="0" fontId="3" fillId="0" borderId="4" xfId="0" applyFont="1" applyBorder="1" applyAlignment="1" applyProtection="1">
      <alignment horizontal="center" vertical="center" shrinkToFit="1"/>
      <protection hidden="1"/>
    </xf>
    <xf numFmtId="0" fontId="3" fillId="0" borderId="4" xfId="0" applyFont="1" applyBorder="1" applyAlignment="1" applyProtection="1">
      <alignment horizontal="center" vertical="center" wrapText="1" shrinkToFit="1"/>
      <protection hidden="1"/>
    </xf>
    <xf numFmtId="0" fontId="3" fillId="0" borderId="0" xfId="0" applyFont="1" applyFill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3" fillId="0" borderId="83" xfId="0" applyFont="1" applyBorder="1" applyAlignment="1" applyProtection="1">
      <alignment horizontal="center" vertical="center" shrinkToFit="1"/>
      <protection hidden="1"/>
    </xf>
    <xf numFmtId="0" fontId="3" fillId="0" borderId="3" xfId="0" applyFont="1" applyBorder="1" applyAlignment="1" applyProtection="1">
      <alignment horizontal="center" vertical="center" shrinkToFit="1"/>
      <protection hidden="1"/>
    </xf>
    <xf numFmtId="0" fontId="3" fillId="0" borderId="0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left" vertical="center" indent="2" shrinkToFi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177" fontId="4" fillId="2" borderId="1" xfId="0" applyNumberFormat="1" applyFont="1" applyFill="1" applyBorder="1" applyAlignment="1" applyProtection="1">
      <alignment horizontal="center" shrinkToFit="1"/>
      <protection locked="0" hidden="1"/>
    </xf>
    <xf numFmtId="176" fontId="4" fillId="2" borderId="1" xfId="0" applyNumberFormat="1" applyFont="1" applyFill="1" applyBorder="1" applyAlignment="1" applyProtection="1">
      <alignment shrinkToFit="1"/>
      <protection locked="0" hidden="1"/>
    </xf>
    <xf numFmtId="176" fontId="4" fillId="0" borderId="0" xfId="0" applyNumberFormat="1" applyFont="1" applyFill="1" applyBorder="1" applyAlignment="1" applyProtection="1">
      <alignment shrinkToFit="1"/>
      <protection hidden="1"/>
    </xf>
    <xf numFmtId="0" fontId="3" fillId="0" borderId="1" xfId="0" applyFont="1" applyBorder="1" applyAlignment="1" applyProtection="1">
      <alignment horizontal="center" vertical="center" wrapText="1" shrinkToFit="1"/>
      <protection hidden="1"/>
    </xf>
    <xf numFmtId="178" fontId="4" fillId="0" borderId="1" xfId="0" applyNumberFormat="1" applyFont="1" applyBorder="1" applyAlignment="1" applyProtection="1">
      <alignment horizontal="center" vertical="center" shrinkToFit="1"/>
      <protection hidden="1"/>
    </xf>
    <xf numFmtId="0" fontId="4" fillId="0" borderId="2" xfId="0" applyFont="1" applyBorder="1" applyAlignment="1" applyProtection="1">
      <alignment vertical="center" shrinkToFit="1"/>
      <protection hidden="1"/>
    </xf>
    <xf numFmtId="178" fontId="4" fillId="0" borderId="83" xfId="0" applyNumberFormat="1" applyFont="1" applyBorder="1" applyAlignment="1" applyProtection="1">
      <alignment horizontal="center" vertical="center" shrinkToFit="1"/>
      <protection hidden="1"/>
    </xf>
    <xf numFmtId="176" fontId="4" fillId="0" borderId="1" xfId="0" applyNumberFormat="1" applyFont="1" applyBorder="1" applyAlignment="1" applyProtection="1">
      <alignment vertical="center" shrinkToFit="1"/>
      <protection hidden="1"/>
    </xf>
    <xf numFmtId="176" fontId="4" fillId="0" borderId="0" xfId="0" applyNumberFormat="1" applyFont="1" applyFill="1" applyBorder="1" applyAlignment="1" applyProtection="1">
      <alignment vertical="center" shrinkToFit="1"/>
      <protection hidden="1"/>
    </xf>
    <xf numFmtId="0" fontId="3" fillId="0" borderId="31" xfId="0" applyFont="1" applyFill="1" applyBorder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178" fontId="3" fillId="0" borderId="0" xfId="0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Border="1" applyAlignment="1" applyProtection="1">
      <alignment vertical="center" shrinkToFit="1"/>
      <protection hidden="1"/>
    </xf>
    <xf numFmtId="176" fontId="3" fillId="0" borderId="0" xfId="0" applyNumberFormat="1" applyFont="1" applyFill="1" applyBorder="1" applyAlignment="1" applyProtection="1">
      <alignment vertical="center" shrinkToFit="1"/>
      <protection hidden="1"/>
    </xf>
    <xf numFmtId="0" fontId="3" fillId="0" borderId="33" xfId="0" applyFont="1" applyBorder="1" applyProtection="1">
      <alignment vertical="center"/>
      <protection hidden="1"/>
    </xf>
    <xf numFmtId="0" fontId="3" fillId="0" borderId="34" xfId="0" applyFont="1" applyBorder="1" applyAlignment="1" applyProtection="1">
      <alignment vertical="center"/>
      <protection hidden="1"/>
    </xf>
    <xf numFmtId="0" fontId="3" fillId="0" borderId="34" xfId="0" applyFont="1" applyBorder="1" applyProtection="1">
      <alignment vertical="center"/>
      <protection hidden="1"/>
    </xf>
    <xf numFmtId="0" fontId="3" fillId="0" borderId="66" xfId="0" applyFont="1" applyBorder="1" applyAlignment="1" applyProtection="1">
      <alignment horizontal="center" vertical="center" shrinkToFit="1"/>
      <protection hidden="1"/>
    </xf>
    <xf numFmtId="0" fontId="3" fillId="0" borderId="0" xfId="0" applyFont="1" applyBorder="1" applyAlignment="1" applyProtection="1">
      <alignment horizontal="center" vertical="center" shrinkToFit="1"/>
      <protection hidden="1"/>
    </xf>
    <xf numFmtId="176" fontId="25" fillId="0" borderId="1" xfId="0" applyNumberFormat="1" applyFont="1" applyBorder="1" applyAlignment="1" applyProtection="1">
      <alignment horizontal="center" vertical="center" shrinkToFit="1"/>
      <protection hidden="1"/>
    </xf>
    <xf numFmtId="180" fontId="3" fillId="0" borderId="1" xfId="0" applyNumberFormat="1" applyFont="1" applyBorder="1" applyAlignment="1" applyProtection="1">
      <alignment horizontal="center" vertical="center" shrinkToFit="1"/>
      <protection hidden="1"/>
    </xf>
    <xf numFmtId="176" fontId="3" fillId="0" borderId="67" xfId="0" applyNumberFormat="1" applyFont="1" applyBorder="1" applyAlignment="1" applyProtection="1">
      <alignment horizontal="center" vertical="center" shrinkToFit="1"/>
      <protection hidden="1"/>
    </xf>
    <xf numFmtId="176" fontId="3" fillId="0" borderId="56" xfId="0" applyNumberFormat="1" applyFont="1" applyBorder="1" applyAlignment="1" applyProtection="1">
      <alignment horizontal="center" vertical="center" shrinkToFit="1"/>
      <protection hidden="1"/>
    </xf>
    <xf numFmtId="176" fontId="3" fillId="0" borderId="68" xfId="0" applyNumberFormat="1" applyFont="1" applyBorder="1" applyAlignment="1" applyProtection="1">
      <alignment horizontal="center" vertical="center" shrinkToFit="1"/>
      <protection hidden="1"/>
    </xf>
    <xf numFmtId="181" fontId="25" fillId="0" borderId="1" xfId="0" applyNumberFormat="1" applyFont="1" applyFill="1" applyBorder="1" applyAlignment="1" applyProtection="1">
      <alignment horizontal="center" vertical="center" shrinkToFit="1"/>
      <protection hidden="1"/>
    </xf>
    <xf numFmtId="181" fontId="23" fillId="0" borderId="0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65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66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7" xfId="0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Border="1" applyProtection="1">
      <alignment vertical="center"/>
      <protection hidden="1"/>
    </xf>
    <xf numFmtId="176" fontId="3" fillId="0" borderId="69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82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70" xfId="0" applyNumberFormat="1" applyFont="1" applyFill="1" applyBorder="1" applyAlignment="1" applyProtection="1">
      <alignment horizontal="center" vertical="center" shrinkToFit="1"/>
      <protection hidden="1"/>
    </xf>
    <xf numFmtId="180" fontId="3" fillId="0" borderId="0" xfId="0" applyNumberFormat="1" applyFont="1" applyBorder="1" applyAlignment="1" applyProtection="1">
      <alignment horizontal="center" vertical="center" shrinkToFit="1"/>
      <protection hidden="1"/>
    </xf>
    <xf numFmtId="176" fontId="3" fillId="0" borderId="0" xfId="0" applyNumberFormat="1" applyFont="1" applyBorder="1" applyAlignment="1" applyProtection="1">
      <alignment vertical="center" shrinkToFit="1"/>
      <protection hidden="1"/>
    </xf>
    <xf numFmtId="181" fontId="15" fillId="0" borderId="0" xfId="0" applyNumberFormat="1" applyFont="1" applyFill="1" applyBorder="1" applyAlignment="1" applyProtection="1">
      <alignment horizontal="center" vertical="center" shrinkToFit="1"/>
      <protection hidden="1"/>
    </xf>
    <xf numFmtId="176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176" fontId="11" fillId="0" borderId="1" xfId="0" applyNumberFormat="1" applyFont="1" applyBorder="1" applyAlignment="1" applyProtection="1">
      <alignment horizontal="center" vertical="center" shrinkToFit="1"/>
      <protection hidden="1"/>
    </xf>
    <xf numFmtId="176" fontId="4" fillId="0" borderId="60" xfId="0" applyNumberFormat="1" applyFont="1" applyFill="1" applyBorder="1" applyAlignment="1" applyProtection="1">
      <alignment vertical="center" shrinkToFit="1"/>
      <protection hidden="1"/>
    </xf>
    <xf numFmtId="176" fontId="4" fillId="0" borderId="1" xfId="0" applyNumberFormat="1" applyFont="1" applyFill="1" applyBorder="1" applyAlignment="1" applyProtection="1">
      <alignment horizontal="right" vertical="center" shrinkToFit="1"/>
      <protection hidden="1"/>
    </xf>
    <xf numFmtId="176" fontId="4" fillId="0" borderId="1" xfId="0" applyNumberFormat="1" applyFont="1" applyBorder="1" applyAlignment="1" applyProtection="1">
      <alignment horizontal="right" vertical="center" shrinkToFit="1"/>
      <protection hidden="1"/>
    </xf>
    <xf numFmtId="0" fontId="3" fillId="0" borderId="1" xfId="0" applyFont="1" applyBorder="1" applyAlignment="1" applyProtection="1">
      <alignment vertical="center" shrinkToFit="1"/>
      <protection hidden="1"/>
    </xf>
    <xf numFmtId="0" fontId="3" fillId="0" borderId="7" xfId="0" applyFont="1" applyBorder="1" applyAlignment="1" applyProtection="1">
      <alignment horizontal="center" vertical="center" shrinkToFit="1"/>
      <protection hidden="1"/>
    </xf>
    <xf numFmtId="0" fontId="3" fillId="0" borderId="4" xfId="0" applyFont="1" applyBorder="1" applyAlignment="1" applyProtection="1">
      <alignment horizontal="center" vertical="center" shrinkToFit="1"/>
      <protection hidden="1"/>
    </xf>
    <xf numFmtId="176" fontId="4" fillId="0" borderId="1" xfId="1" applyNumberFormat="1" applyFont="1" applyBorder="1" applyAlignment="1" applyProtection="1">
      <alignment vertical="center" shrinkToFit="1"/>
      <protection hidden="1"/>
    </xf>
    <xf numFmtId="176" fontId="4" fillId="0" borderId="67" xfId="1" applyNumberFormat="1" applyFont="1" applyFill="1" applyBorder="1" applyAlignment="1" applyProtection="1">
      <alignment vertical="center" shrinkToFit="1"/>
      <protection hidden="1"/>
    </xf>
    <xf numFmtId="176" fontId="4" fillId="0" borderId="68" xfId="1" applyNumberFormat="1" applyFont="1" applyFill="1" applyBorder="1" applyAlignment="1" applyProtection="1">
      <alignment vertical="center" shrinkToFit="1"/>
      <protection hidden="1"/>
    </xf>
    <xf numFmtId="176" fontId="10" fillId="0" borderId="24" xfId="0" applyNumberFormat="1" applyFont="1" applyBorder="1" applyAlignment="1" applyProtection="1">
      <alignment vertical="center" shrinkToFit="1"/>
      <protection hidden="1"/>
    </xf>
    <xf numFmtId="176" fontId="10" fillId="0" borderId="0" xfId="0" applyNumberFormat="1" applyFont="1" applyBorder="1" applyAlignment="1" applyProtection="1">
      <alignment vertical="center" shrinkToFit="1"/>
      <protection hidden="1"/>
    </xf>
    <xf numFmtId="0" fontId="3" fillId="0" borderId="5" xfId="0" applyFont="1" applyBorder="1" applyAlignment="1" applyProtection="1">
      <alignment horizontal="center" vertical="center" shrinkToFit="1"/>
      <protection hidden="1"/>
    </xf>
    <xf numFmtId="176" fontId="4" fillId="0" borderId="61" xfId="1" applyNumberFormat="1" applyFont="1" applyFill="1" applyBorder="1" applyAlignment="1" applyProtection="1">
      <alignment vertical="center" shrinkToFit="1"/>
      <protection hidden="1"/>
    </xf>
    <xf numFmtId="176" fontId="4" fillId="0" borderId="6" xfId="1" applyNumberFormat="1" applyFont="1" applyFill="1" applyBorder="1" applyAlignment="1" applyProtection="1">
      <alignment vertical="center" shrinkToFit="1"/>
      <protection hidden="1"/>
    </xf>
    <xf numFmtId="176" fontId="10" fillId="0" borderId="25" xfId="0" applyNumberFormat="1" applyFont="1" applyBorder="1" applyAlignment="1" applyProtection="1">
      <alignment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176" fontId="4" fillId="0" borderId="69" xfId="1" applyNumberFormat="1" applyFont="1" applyFill="1" applyBorder="1" applyAlignment="1" applyProtection="1">
      <alignment vertical="center" shrinkToFit="1"/>
      <protection hidden="1"/>
    </xf>
    <xf numFmtId="176" fontId="4" fillId="0" borderId="70" xfId="1" applyNumberFormat="1" applyFont="1" applyFill="1" applyBorder="1" applyAlignment="1" applyProtection="1">
      <alignment vertical="center" shrinkToFit="1"/>
      <protection hidden="1"/>
    </xf>
    <xf numFmtId="176" fontId="10" fillId="0" borderId="26" xfId="0" applyNumberFormat="1" applyFont="1" applyBorder="1" applyAlignment="1" applyProtection="1">
      <alignment vertical="center" shrinkToFit="1"/>
      <protection hidden="1"/>
    </xf>
    <xf numFmtId="176" fontId="4" fillId="0" borderId="1" xfId="0" applyNumberFormat="1" applyFont="1" applyBorder="1" applyAlignment="1" applyProtection="1">
      <alignment vertical="center" shrinkToFit="1"/>
      <protection hidden="1"/>
    </xf>
    <xf numFmtId="176" fontId="4" fillId="0" borderId="67" xfId="0" applyNumberFormat="1" applyFont="1" applyFill="1" applyBorder="1" applyAlignment="1" applyProtection="1">
      <alignment vertical="center" shrinkToFit="1"/>
      <protection hidden="1"/>
    </xf>
    <xf numFmtId="176" fontId="4" fillId="0" borderId="68" xfId="0" applyNumberFormat="1" applyFont="1" applyFill="1" applyBorder="1" applyAlignment="1" applyProtection="1">
      <alignment vertical="center" shrinkToFit="1"/>
      <protection hidden="1"/>
    </xf>
    <xf numFmtId="176" fontId="4" fillId="0" borderId="61" xfId="0" applyNumberFormat="1" applyFont="1" applyFill="1" applyBorder="1" applyAlignment="1" applyProtection="1">
      <alignment vertical="center" shrinkToFit="1"/>
      <protection hidden="1"/>
    </xf>
    <xf numFmtId="176" fontId="4" fillId="0" borderId="6" xfId="0" applyNumberFormat="1" applyFont="1" applyFill="1" applyBorder="1" applyAlignment="1" applyProtection="1">
      <alignment vertical="center" shrinkToFit="1"/>
      <protection hidden="1"/>
    </xf>
    <xf numFmtId="176" fontId="4" fillId="0" borderId="69" xfId="0" applyNumberFormat="1" applyFont="1" applyFill="1" applyBorder="1" applyAlignment="1" applyProtection="1">
      <alignment vertical="center" shrinkToFit="1"/>
      <protection hidden="1"/>
    </xf>
    <xf numFmtId="176" fontId="4" fillId="0" borderId="70" xfId="0" applyNumberFormat="1" applyFont="1" applyFill="1" applyBorder="1" applyAlignment="1" applyProtection="1">
      <alignment vertical="center" shrinkToFit="1"/>
      <protection hidden="1"/>
    </xf>
    <xf numFmtId="176" fontId="10" fillId="0" borderId="0" xfId="0" applyNumberFormat="1" applyFont="1" applyFill="1" applyBorder="1" applyAlignment="1" applyProtection="1">
      <alignment vertical="center" shrinkToFit="1"/>
      <protection hidden="1"/>
    </xf>
    <xf numFmtId="0" fontId="3" fillId="3" borderId="4" xfId="0" applyFont="1" applyFill="1" applyBorder="1" applyAlignment="1" applyProtection="1">
      <alignment horizontal="center" vertical="center" shrinkToFit="1"/>
      <protection hidden="1"/>
    </xf>
    <xf numFmtId="176" fontId="4" fillId="3" borderId="4" xfId="0" applyNumberFormat="1" applyFont="1" applyFill="1" applyBorder="1" applyAlignment="1" applyProtection="1">
      <alignment vertical="center" shrinkToFit="1"/>
      <protection hidden="1"/>
    </xf>
    <xf numFmtId="176" fontId="11" fillId="3" borderId="4" xfId="0" applyNumberFormat="1" applyFont="1" applyFill="1" applyBorder="1" applyAlignment="1" applyProtection="1">
      <alignment vertical="center" shrinkToFit="1"/>
      <protection hidden="1"/>
    </xf>
    <xf numFmtId="176" fontId="11" fillId="0" borderId="0" xfId="0" applyNumberFormat="1" applyFont="1" applyFill="1" applyBorder="1" applyAlignment="1" applyProtection="1">
      <alignment vertical="center" shrinkToFit="1"/>
      <protection hidden="1"/>
    </xf>
    <xf numFmtId="0" fontId="18" fillId="5" borderId="40" xfId="0" applyFont="1" applyFill="1" applyBorder="1" applyAlignment="1" applyProtection="1">
      <alignment horizontal="center" vertical="center" wrapText="1"/>
      <protection hidden="1"/>
    </xf>
    <xf numFmtId="176" fontId="22" fillId="0" borderId="51" xfId="1" applyNumberFormat="1" applyFont="1" applyFill="1" applyBorder="1" applyAlignment="1" applyProtection="1">
      <alignment vertical="center" shrinkToFit="1"/>
      <protection hidden="1"/>
    </xf>
    <xf numFmtId="176" fontId="22" fillId="0" borderId="52" xfId="1" applyNumberFormat="1" applyFont="1" applyFill="1" applyBorder="1" applyAlignment="1" applyProtection="1">
      <alignment vertical="center" shrinkToFit="1"/>
      <protection hidden="1"/>
    </xf>
    <xf numFmtId="176" fontId="22" fillId="0" borderId="71" xfId="1" applyNumberFormat="1" applyFont="1" applyFill="1" applyBorder="1" applyAlignment="1" applyProtection="1">
      <alignment vertical="center" shrinkToFit="1"/>
      <protection hidden="1"/>
    </xf>
    <xf numFmtId="176" fontId="22" fillId="0" borderId="72" xfId="1" applyNumberFormat="1" applyFont="1" applyFill="1" applyBorder="1" applyAlignment="1" applyProtection="1">
      <alignment vertical="center" shrinkToFit="1"/>
      <protection hidden="1"/>
    </xf>
    <xf numFmtId="176" fontId="19" fillId="5" borderId="41" xfId="0" applyNumberFormat="1" applyFont="1" applyFill="1" applyBorder="1" applyAlignment="1" applyProtection="1">
      <alignment vertical="center" shrinkToFit="1"/>
      <protection hidden="1"/>
    </xf>
    <xf numFmtId="176" fontId="19" fillId="0" borderId="0" xfId="0" applyNumberFormat="1" applyFont="1" applyFill="1" applyBorder="1" applyAlignment="1" applyProtection="1">
      <alignment vertical="center" shrinkToFit="1"/>
      <protection hidden="1"/>
    </xf>
    <xf numFmtId="0" fontId="18" fillId="5" borderId="42" xfId="0" applyFont="1" applyFill="1" applyBorder="1" applyAlignment="1" applyProtection="1">
      <alignment horizontal="center" vertical="center" wrapText="1"/>
      <protection hidden="1"/>
    </xf>
    <xf numFmtId="176" fontId="22" fillId="0" borderId="53" xfId="1" applyNumberFormat="1" applyFont="1" applyFill="1" applyBorder="1" applyAlignment="1" applyProtection="1">
      <alignment vertical="center" shrinkToFit="1"/>
      <protection hidden="1"/>
    </xf>
    <xf numFmtId="176" fontId="22" fillId="0" borderId="1" xfId="1" applyNumberFormat="1" applyFont="1" applyFill="1" applyBorder="1" applyAlignment="1" applyProtection="1">
      <alignment vertical="center" shrinkToFit="1"/>
      <protection hidden="1"/>
    </xf>
    <xf numFmtId="176" fontId="22" fillId="0" borderId="61" xfId="1" applyNumberFormat="1" applyFont="1" applyFill="1" applyBorder="1" applyAlignment="1" applyProtection="1">
      <alignment vertical="center" shrinkToFit="1"/>
      <protection hidden="1"/>
    </xf>
    <xf numFmtId="176" fontId="22" fillId="0" borderId="73" xfId="1" applyNumberFormat="1" applyFont="1" applyFill="1" applyBorder="1" applyAlignment="1" applyProtection="1">
      <alignment vertical="center" shrinkToFit="1"/>
      <protection hidden="1"/>
    </xf>
    <xf numFmtId="176" fontId="19" fillId="5" borderId="43" xfId="0" applyNumberFormat="1" applyFont="1" applyFill="1" applyBorder="1" applyAlignment="1" applyProtection="1">
      <alignment vertical="center" shrinkToFit="1"/>
      <protection hidden="1"/>
    </xf>
    <xf numFmtId="0" fontId="18" fillId="5" borderId="44" xfId="0" applyFont="1" applyFill="1" applyBorder="1" applyAlignment="1" applyProtection="1">
      <alignment horizontal="center" vertical="center" wrapText="1"/>
      <protection hidden="1"/>
    </xf>
    <xf numFmtId="176" fontId="22" fillId="0" borderId="54" xfId="1" applyNumberFormat="1" applyFont="1" applyFill="1" applyBorder="1" applyAlignment="1" applyProtection="1">
      <alignment vertical="center" shrinkToFit="1"/>
      <protection hidden="1"/>
    </xf>
    <xf numFmtId="176" fontId="22" fillId="0" borderId="55" xfId="1" applyNumberFormat="1" applyFont="1" applyFill="1" applyBorder="1" applyAlignment="1" applyProtection="1">
      <alignment vertical="center" shrinkToFit="1"/>
      <protection hidden="1"/>
    </xf>
    <xf numFmtId="176" fontId="22" fillId="0" borderId="74" xfId="1" applyNumberFormat="1" applyFont="1" applyFill="1" applyBorder="1" applyAlignment="1" applyProtection="1">
      <alignment vertical="center" shrinkToFit="1"/>
      <protection hidden="1"/>
    </xf>
    <xf numFmtId="176" fontId="22" fillId="0" borderId="75" xfId="1" applyNumberFormat="1" applyFont="1" applyFill="1" applyBorder="1" applyAlignment="1" applyProtection="1">
      <alignment vertical="center" shrinkToFit="1"/>
      <protection hidden="1"/>
    </xf>
    <xf numFmtId="176" fontId="19" fillId="5" borderId="45" xfId="0" applyNumberFormat="1" applyFont="1" applyFill="1" applyBorder="1" applyAlignment="1" applyProtection="1">
      <alignment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179" fontId="4" fillId="0" borderId="27" xfId="0" applyNumberFormat="1" applyFont="1" applyBorder="1" applyAlignment="1" applyProtection="1">
      <alignment vertical="center" shrinkToFit="1"/>
      <protection hidden="1"/>
    </xf>
    <xf numFmtId="179" fontId="4" fillId="0" borderId="78" xfId="0" applyNumberFormat="1" applyFont="1" applyBorder="1" applyAlignment="1" applyProtection="1">
      <alignment horizontal="right" vertical="center" shrinkToFit="1"/>
      <protection hidden="1"/>
    </xf>
    <xf numFmtId="179" fontId="4" fillId="0" borderId="79" xfId="0" applyNumberFormat="1" applyFont="1" applyBorder="1" applyAlignment="1" applyProtection="1">
      <alignment horizontal="right" vertical="center" shrinkToFit="1"/>
      <protection hidden="1"/>
    </xf>
    <xf numFmtId="179" fontId="22" fillId="0" borderId="27" xfId="0" applyNumberFormat="1" applyFont="1" applyBorder="1" applyAlignment="1" applyProtection="1">
      <alignment vertical="center" shrinkToFit="1"/>
      <protection hidden="1"/>
    </xf>
    <xf numFmtId="179" fontId="22" fillId="0" borderId="0" xfId="0" applyNumberFormat="1" applyFont="1" applyFill="1" applyBorder="1" applyAlignment="1" applyProtection="1">
      <alignment vertical="center" shrinkToFit="1"/>
      <protection hidden="1"/>
    </xf>
    <xf numFmtId="179" fontId="22" fillId="0" borderId="0" xfId="0" applyNumberFormat="1" applyFont="1" applyBorder="1" applyAlignment="1" applyProtection="1">
      <alignment vertical="center" shrinkToFi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76" fontId="4" fillId="0" borderId="3" xfId="1" applyNumberFormat="1" applyFont="1" applyBorder="1" applyAlignment="1" applyProtection="1">
      <alignment horizontal="right" vertical="center" shrinkToFit="1"/>
      <protection hidden="1"/>
    </xf>
    <xf numFmtId="176" fontId="4" fillId="0" borderId="76" xfId="1" applyNumberFormat="1" applyFont="1" applyBorder="1" applyAlignment="1" applyProtection="1">
      <alignment horizontal="right" vertical="center" shrinkToFit="1"/>
      <protection hidden="1"/>
    </xf>
    <xf numFmtId="176" fontId="4" fillId="0" borderId="77" xfId="1" applyNumberFormat="1" applyFont="1" applyBorder="1" applyAlignment="1" applyProtection="1">
      <alignment horizontal="right" vertical="center" shrinkToFit="1"/>
      <protection hidden="1"/>
    </xf>
    <xf numFmtId="176" fontId="4" fillId="0" borderId="0" xfId="1" applyNumberFormat="1" applyFont="1" applyFill="1" applyBorder="1" applyAlignment="1" applyProtection="1">
      <alignment horizontal="right" vertical="center" shrinkToFit="1"/>
      <protection hidden="1"/>
    </xf>
    <xf numFmtId="176" fontId="4" fillId="0" borderId="0" xfId="1" applyNumberFormat="1" applyFont="1" applyBorder="1" applyAlignment="1" applyProtection="1">
      <alignment horizontal="right" vertical="center"/>
      <protection hidden="1"/>
    </xf>
    <xf numFmtId="0" fontId="3" fillId="0" borderId="56" xfId="0" applyFont="1" applyBorder="1" applyAlignment="1" applyProtection="1">
      <alignment vertical="top" wrapText="1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17" fillId="0" borderId="46" xfId="0" applyFont="1" applyBorder="1" applyAlignment="1" applyProtection="1">
      <alignment horizontal="center" vertical="center" shrinkToFit="1"/>
      <protection hidden="1"/>
    </xf>
    <xf numFmtId="0" fontId="17" fillId="0" borderId="63" xfId="0" applyFont="1" applyBorder="1" applyAlignment="1" applyProtection="1">
      <alignment horizontal="center" vertical="center" shrinkToFit="1"/>
      <protection hidden="1"/>
    </xf>
    <xf numFmtId="0" fontId="17" fillId="0" borderId="47" xfId="0" applyFont="1" applyBorder="1" applyAlignment="1" applyProtection="1">
      <alignment horizontal="center" vertical="center" shrinkToFit="1"/>
      <protection hidden="1"/>
    </xf>
    <xf numFmtId="0" fontId="17" fillId="0" borderId="63" xfId="0" applyFont="1" applyBorder="1" applyAlignment="1" applyProtection="1">
      <alignment horizontal="center" vertical="center" shrinkToFit="1"/>
      <protection hidden="1"/>
    </xf>
    <xf numFmtId="176" fontId="16" fillId="0" borderId="20" xfId="1" applyNumberFormat="1" applyFont="1" applyBorder="1" applyAlignment="1" applyProtection="1">
      <alignment vertical="center" shrinkToFit="1"/>
      <protection hidden="1"/>
    </xf>
    <xf numFmtId="176" fontId="16" fillId="0" borderId="0" xfId="1" applyNumberFormat="1" applyFont="1" applyBorder="1" applyAlignment="1" applyProtection="1">
      <alignment vertical="center" shrinkToFit="1"/>
      <protection hidden="1"/>
    </xf>
    <xf numFmtId="0" fontId="17" fillId="0" borderId="48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Border="1" applyAlignment="1" applyProtection="1">
      <alignment horizontal="center" vertical="center" shrinkToFit="1"/>
      <protection hidden="1"/>
    </xf>
    <xf numFmtId="0" fontId="17" fillId="0" borderId="6" xfId="0" applyFont="1" applyBorder="1" applyAlignment="1" applyProtection="1">
      <alignment horizontal="center" vertical="center" shrinkToFit="1"/>
      <protection hidden="1"/>
    </xf>
    <xf numFmtId="0" fontId="17" fillId="0" borderId="0" xfId="0" applyFont="1" applyBorder="1" applyAlignment="1" applyProtection="1">
      <alignment horizontal="center" vertical="center" shrinkToFit="1"/>
      <protection hidden="1"/>
    </xf>
    <xf numFmtId="176" fontId="16" fillId="0" borderId="12" xfId="1" applyNumberFormat="1" applyFont="1" applyBorder="1" applyAlignment="1" applyProtection="1">
      <alignment vertical="center" shrinkToFit="1"/>
      <protection hidden="1"/>
    </xf>
    <xf numFmtId="0" fontId="3" fillId="0" borderId="49" xfId="0" applyFont="1" applyBorder="1" applyAlignment="1" applyProtection="1">
      <alignment horizontal="center" vertical="center" shrinkToFit="1"/>
      <protection hidden="1"/>
    </xf>
    <xf numFmtId="0" fontId="3" fillId="0" borderId="64" xfId="0" applyFont="1" applyBorder="1" applyAlignment="1" applyProtection="1">
      <alignment horizontal="center" vertical="center" shrinkToFit="1"/>
      <protection hidden="1"/>
    </xf>
    <xf numFmtId="0" fontId="3" fillId="0" borderId="50" xfId="0" applyFont="1" applyBorder="1" applyAlignment="1" applyProtection="1">
      <alignment horizontal="center" vertical="center" shrinkToFit="1"/>
      <protection hidden="1"/>
    </xf>
    <xf numFmtId="0" fontId="3" fillId="0" borderId="64" xfId="0" applyFont="1" applyBorder="1" applyAlignment="1" applyProtection="1">
      <alignment horizontal="center" vertical="center" shrinkToFit="1"/>
      <protection hidden="1"/>
    </xf>
    <xf numFmtId="176" fontId="16" fillId="0" borderId="17" xfId="1" applyNumberFormat="1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horizontal="right" vertical="top"/>
      <protection hidden="1"/>
    </xf>
    <xf numFmtId="0" fontId="3" fillId="4" borderId="1" xfId="0" applyFont="1" applyFill="1" applyBorder="1" applyAlignment="1" applyProtection="1">
      <alignment horizontal="center" vertical="center"/>
      <protection hidden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84"/>
  <sheetViews>
    <sheetView tabSelected="1" zoomScale="75" zoomScaleNormal="75" zoomScaleSheetLayoutView="75" workbookViewId="0">
      <selection activeCell="J19" sqref="J19:K21"/>
    </sheetView>
  </sheetViews>
  <sheetFormatPr defaultColWidth="9" defaultRowHeight="13.2" x14ac:dyDescent="0.2"/>
  <cols>
    <col min="1" max="1" width="2.44140625" style="73" customWidth="1"/>
    <col min="2" max="2" width="2.6640625" style="73" customWidth="1"/>
    <col min="3" max="3" width="19.44140625" style="73" customWidth="1"/>
    <col min="4" max="5" width="16.109375" style="73" customWidth="1"/>
    <col min="6" max="9" width="8.109375" style="73" customWidth="1"/>
    <col min="10" max="11" width="16.109375" style="73" customWidth="1"/>
    <col min="12" max="12" width="10.44140625" style="73" customWidth="1"/>
    <col min="13" max="13" width="1.109375" style="3" customWidth="1"/>
    <col min="14" max="14" width="1.88671875" style="2" hidden="1" customWidth="1"/>
    <col min="15" max="15" width="2.88671875" style="2" hidden="1" customWidth="1"/>
    <col min="16" max="16" width="12.77734375" style="2" hidden="1" customWidth="1"/>
    <col min="17" max="17" width="1.33203125" style="2" hidden="1" customWidth="1"/>
    <col min="18" max="18" width="9.44140625" style="2" hidden="1" customWidth="1"/>
    <col min="19" max="21" width="11.21875" style="9" hidden="1" customWidth="1"/>
    <col min="22" max="23" width="8.77734375" style="9" hidden="1" customWidth="1"/>
    <col min="24" max="26" width="11.21875" style="9" hidden="1" customWidth="1"/>
    <col min="27" max="29" width="8.77734375" style="9" hidden="1" customWidth="1"/>
    <col min="30" max="32" width="11.21875" style="9" hidden="1" customWidth="1"/>
    <col min="33" max="34" width="8.77734375" style="9" hidden="1" customWidth="1"/>
    <col min="35" max="35" width="9.44140625" style="9" hidden="1" customWidth="1"/>
    <col min="36" max="36" width="0" style="9" hidden="1" customWidth="1"/>
    <col min="37" max="37" width="8.77734375" style="9" hidden="1" customWidth="1"/>
    <col min="38" max="38" width="9.44140625" style="9" hidden="1" customWidth="1"/>
    <col min="39" max="44" width="0" style="9" hidden="1" customWidth="1"/>
    <col min="45" max="16384" width="9" style="9"/>
  </cols>
  <sheetData>
    <row r="1" spans="2:42" ht="30.75" customHeight="1" x14ac:dyDescent="0.2">
      <c r="C1" s="74" t="s">
        <v>85</v>
      </c>
      <c r="D1" s="75" t="s">
        <v>81</v>
      </c>
      <c r="E1" s="76"/>
      <c r="F1" s="76"/>
      <c r="G1" s="76"/>
      <c r="H1" s="76"/>
      <c r="I1" s="76"/>
      <c r="J1" s="76"/>
      <c r="K1" s="76"/>
      <c r="L1" s="76"/>
    </row>
    <row r="2" spans="2:42" ht="12.75" customHeight="1" x14ac:dyDescent="0.2"/>
    <row r="3" spans="2:42" ht="21.75" customHeight="1" x14ac:dyDescent="0.2">
      <c r="B3" s="77" t="s">
        <v>75</v>
      </c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2:42" ht="21.75" customHeight="1" x14ac:dyDescent="0.2">
      <c r="B4" s="77" t="s">
        <v>76</v>
      </c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2:42" ht="11.25" customHeight="1" x14ac:dyDescent="0.2"/>
    <row r="6" spans="2:42" ht="19.5" customHeight="1" x14ac:dyDescent="0.2">
      <c r="B6" s="73" t="s">
        <v>42</v>
      </c>
    </row>
    <row r="7" spans="2:42" x14ac:dyDescent="0.2">
      <c r="C7" s="78"/>
      <c r="D7" s="79" t="s">
        <v>0</v>
      </c>
      <c r="E7" s="79" t="s">
        <v>1</v>
      </c>
      <c r="F7" s="80" t="s">
        <v>2</v>
      </c>
      <c r="G7" s="81"/>
      <c r="H7" s="80" t="s">
        <v>86</v>
      </c>
      <c r="I7" s="81"/>
      <c r="J7" s="82"/>
      <c r="K7" s="82"/>
      <c r="L7" s="82"/>
    </row>
    <row r="8" spans="2:42" ht="15.75" customHeight="1" x14ac:dyDescent="0.2">
      <c r="C8" s="79" t="s">
        <v>3</v>
      </c>
      <c r="D8" s="83">
        <v>5.74E-2</v>
      </c>
      <c r="E8" s="83">
        <v>2.24E-2</v>
      </c>
      <c r="F8" s="84">
        <v>1.78E-2</v>
      </c>
      <c r="G8" s="85"/>
      <c r="H8" s="84">
        <v>2.5999999999999999E-3</v>
      </c>
      <c r="I8" s="85"/>
      <c r="J8" s="86" t="s">
        <v>72</v>
      </c>
      <c r="K8" s="86"/>
      <c r="L8" s="86"/>
    </row>
    <row r="9" spans="2:42" ht="15.75" customHeight="1" x14ac:dyDescent="0.2">
      <c r="C9" s="79" t="s">
        <v>4</v>
      </c>
      <c r="D9" s="83">
        <v>0.43319999999999997</v>
      </c>
      <c r="E9" s="83">
        <v>0.1575</v>
      </c>
      <c r="F9" s="84">
        <v>0.1623</v>
      </c>
      <c r="G9" s="85"/>
      <c r="H9" s="84">
        <v>0</v>
      </c>
      <c r="I9" s="85"/>
      <c r="J9" s="86" t="s">
        <v>74</v>
      </c>
      <c r="K9" s="86"/>
      <c r="L9" s="86"/>
      <c r="T9" s="9" t="s">
        <v>60</v>
      </c>
    </row>
    <row r="10" spans="2:42" ht="15.75" customHeight="1" x14ac:dyDescent="0.2">
      <c r="C10" s="79" t="s">
        <v>5</v>
      </c>
      <c r="D10" s="87">
        <v>33900</v>
      </c>
      <c r="E10" s="87">
        <v>12400</v>
      </c>
      <c r="F10" s="88">
        <v>11400</v>
      </c>
      <c r="G10" s="89"/>
      <c r="H10" s="88">
        <v>1300</v>
      </c>
      <c r="I10" s="89"/>
      <c r="J10" s="86" t="s">
        <v>90</v>
      </c>
      <c r="K10" s="86"/>
      <c r="L10" s="86"/>
      <c r="T10" s="9" t="s">
        <v>59</v>
      </c>
    </row>
    <row r="11" spans="2:42" ht="15.75" customHeight="1" x14ac:dyDescent="0.2">
      <c r="C11" s="79" t="s">
        <v>6</v>
      </c>
      <c r="D11" s="87">
        <v>23200</v>
      </c>
      <c r="E11" s="87">
        <v>8800</v>
      </c>
      <c r="F11" s="90">
        <v>5800</v>
      </c>
      <c r="G11" s="91"/>
      <c r="H11" s="90">
        <v>800</v>
      </c>
      <c r="I11" s="91"/>
      <c r="J11" s="86" t="s">
        <v>73</v>
      </c>
      <c r="K11" s="86"/>
      <c r="L11" s="86"/>
      <c r="R11" s="56" t="s">
        <v>51</v>
      </c>
      <c r="S11" s="56"/>
      <c r="T11" s="56"/>
      <c r="U11" s="56"/>
    </row>
    <row r="12" spans="2:42" ht="15.75" customHeight="1" x14ac:dyDescent="0.2">
      <c r="C12" s="79" t="s">
        <v>54</v>
      </c>
      <c r="D12" s="92">
        <v>670000</v>
      </c>
      <c r="E12" s="87">
        <v>260000</v>
      </c>
      <c r="F12" s="90">
        <v>170000</v>
      </c>
      <c r="G12" s="91"/>
      <c r="H12" s="90">
        <v>30000</v>
      </c>
      <c r="I12" s="91"/>
      <c r="J12" s="86"/>
      <c r="K12" s="86"/>
      <c r="L12" s="86"/>
      <c r="R12" s="56"/>
      <c r="S12" s="56"/>
      <c r="T12" s="56"/>
      <c r="U12" s="56"/>
      <c r="AD12" s="9" t="s">
        <v>59</v>
      </c>
    </row>
    <row r="13" spans="2:42" ht="17.25" customHeight="1" thickBot="1" x14ac:dyDescent="0.25">
      <c r="C13" s="93" t="s">
        <v>71</v>
      </c>
      <c r="D13" s="94"/>
      <c r="E13" s="94"/>
      <c r="F13" s="94"/>
      <c r="G13" s="94"/>
      <c r="H13" s="94"/>
      <c r="I13" s="94"/>
    </row>
    <row r="14" spans="2:42" ht="14.25" customHeight="1" thickBot="1" x14ac:dyDescent="0.25">
      <c r="C14" s="73" t="s">
        <v>91</v>
      </c>
      <c r="R14" s="48"/>
      <c r="S14" s="57" t="s">
        <v>0</v>
      </c>
      <c r="T14" s="58"/>
      <c r="U14" s="59"/>
      <c r="V14" s="59"/>
      <c r="W14" s="60"/>
      <c r="X14" s="57" t="s">
        <v>35</v>
      </c>
      <c r="Y14" s="58"/>
      <c r="Z14" s="59"/>
      <c r="AA14" s="59"/>
      <c r="AB14" s="60"/>
      <c r="AC14" s="57" t="s">
        <v>2</v>
      </c>
      <c r="AD14" s="59"/>
      <c r="AE14" s="59"/>
      <c r="AF14" s="59"/>
      <c r="AG14" s="59"/>
      <c r="AH14" s="60"/>
      <c r="AJ14" s="70" t="s">
        <v>86</v>
      </c>
      <c r="AK14" s="71"/>
      <c r="AL14" s="71"/>
      <c r="AM14" s="71"/>
      <c r="AN14" s="71"/>
      <c r="AO14" s="71"/>
      <c r="AP14" s="72"/>
    </row>
    <row r="15" spans="2:42" ht="15" customHeight="1" x14ac:dyDescent="0.2"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1"/>
      <c r="S15" s="10" t="s">
        <v>34</v>
      </c>
      <c r="T15" s="10"/>
      <c r="X15" s="10" t="s">
        <v>34</v>
      </c>
      <c r="Y15" s="10"/>
      <c r="AC15" s="10" t="s">
        <v>37</v>
      </c>
      <c r="AJ15" s="2"/>
      <c r="AK15" s="10" t="s">
        <v>37</v>
      </c>
      <c r="AL15" s="10" t="s">
        <v>34</v>
      </c>
      <c r="AM15" s="10"/>
    </row>
    <row r="16" spans="2:42" ht="16.8" thickBot="1" x14ac:dyDescent="0.25">
      <c r="B16" s="98" t="s">
        <v>41</v>
      </c>
      <c r="L16" s="99"/>
      <c r="N16" s="4"/>
      <c r="O16" s="6"/>
      <c r="P16" s="6"/>
      <c r="Q16" s="6"/>
      <c r="S16" s="11" t="s">
        <v>58</v>
      </c>
      <c r="T16" s="12">
        <v>430000</v>
      </c>
      <c r="X16" s="13" t="str">
        <f>S16</f>
        <v>基礎控除：</v>
      </c>
      <c r="Y16" s="14">
        <f>T16</f>
        <v>430000</v>
      </c>
      <c r="AD16" s="13" t="str">
        <f>X16</f>
        <v>基礎控除：</v>
      </c>
      <c r="AE16" s="14">
        <f>T16</f>
        <v>430000</v>
      </c>
      <c r="AF16" s="14"/>
      <c r="AJ16" s="2"/>
      <c r="AL16" s="11" t="s">
        <v>58</v>
      </c>
      <c r="AM16" s="12">
        <v>430000</v>
      </c>
    </row>
    <row r="17" spans="1:44" ht="18" customHeight="1" x14ac:dyDescent="0.2">
      <c r="B17" s="100"/>
      <c r="C17" s="82"/>
      <c r="D17" s="101" t="s">
        <v>50</v>
      </c>
      <c r="E17" s="102" t="s">
        <v>15</v>
      </c>
      <c r="F17" s="102" t="s">
        <v>77</v>
      </c>
      <c r="G17" s="102"/>
      <c r="H17" s="103"/>
      <c r="I17" s="103"/>
      <c r="J17" s="104" t="s">
        <v>62</v>
      </c>
      <c r="K17" s="105" t="s">
        <v>63</v>
      </c>
      <c r="L17" s="106"/>
      <c r="M17" s="5"/>
      <c r="N17" s="6"/>
      <c r="O17" s="6"/>
      <c r="P17" s="51" t="s">
        <v>83</v>
      </c>
      <c r="Q17" s="6"/>
      <c r="R17" s="61"/>
      <c r="S17" s="63" t="s">
        <v>47</v>
      </c>
      <c r="T17" s="64"/>
      <c r="U17" s="65"/>
      <c r="V17" s="65"/>
      <c r="W17" s="66"/>
      <c r="X17" s="63" t="s">
        <v>46</v>
      </c>
      <c r="Y17" s="64"/>
      <c r="Z17" s="65"/>
      <c r="AA17" s="65"/>
      <c r="AB17" s="66"/>
      <c r="AC17" s="67" t="s">
        <v>48</v>
      </c>
      <c r="AD17" s="68"/>
      <c r="AE17" s="68"/>
      <c r="AF17" s="68"/>
      <c r="AG17" s="68"/>
      <c r="AH17" s="69"/>
      <c r="AJ17" s="61"/>
      <c r="AK17" s="67" t="s">
        <v>47</v>
      </c>
      <c r="AL17" s="68"/>
      <c r="AM17" s="68"/>
      <c r="AN17" s="68"/>
      <c r="AO17" s="68"/>
      <c r="AP17" s="69"/>
    </row>
    <row r="18" spans="1:44" ht="16.5" customHeight="1" x14ac:dyDescent="0.2">
      <c r="B18" s="100"/>
      <c r="C18" s="82"/>
      <c r="D18" s="107"/>
      <c r="E18" s="102"/>
      <c r="F18" s="79" t="s">
        <v>80</v>
      </c>
      <c r="G18" s="79" t="s">
        <v>82</v>
      </c>
      <c r="H18" s="108"/>
      <c r="I18" s="108"/>
      <c r="J18" s="109" t="s">
        <v>87</v>
      </c>
      <c r="K18" s="109" t="s">
        <v>88</v>
      </c>
      <c r="L18" s="110"/>
      <c r="M18" s="5"/>
      <c r="N18" s="6"/>
      <c r="O18" s="7"/>
      <c r="P18" s="52"/>
      <c r="Q18" s="7"/>
      <c r="R18" s="62"/>
      <c r="S18" s="15" t="s">
        <v>16</v>
      </c>
      <c r="T18" s="16" t="s">
        <v>57</v>
      </c>
      <c r="U18" s="17" t="s">
        <v>17</v>
      </c>
      <c r="V18" s="17" t="s">
        <v>26</v>
      </c>
      <c r="W18" s="18" t="s">
        <v>27</v>
      </c>
      <c r="X18" s="15" t="s">
        <v>16</v>
      </c>
      <c r="Y18" s="16" t="s">
        <v>57</v>
      </c>
      <c r="Z18" s="17" t="s">
        <v>17</v>
      </c>
      <c r="AA18" s="17" t="s">
        <v>26</v>
      </c>
      <c r="AB18" s="18" t="s">
        <v>27</v>
      </c>
      <c r="AC18" s="15" t="s">
        <v>36</v>
      </c>
      <c r="AD18" s="17" t="s">
        <v>16</v>
      </c>
      <c r="AE18" s="16" t="s">
        <v>57</v>
      </c>
      <c r="AF18" s="17" t="s">
        <v>17</v>
      </c>
      <c r="AG18" s="17" t="s">
        <v>26</v>
      </c>
      <c r="AH18" s="18" t="s">
        <v>27</v>
      </c>
      <c r="AJ18" s="62"/>
      <c r="AK18" s="15" t="s">
        <v>36</v>
      </c>
      <c r="AL18" s="15" t="s">
        <v>16</v>
      </c>
      <c r="AM18" s="16" t="s">
        <v>57</v>
      </c>
      <c r="AN18" s="17" t="s">
        <v>17</v>
      </c>
      <c r="AO18" s="17" t="s">
        <v>26</v>
      </c>
      <c r="AP18" s="18" t="s">
        <v>27</v>
      </c>
      <c r="AR18" s="9" t="s">
        <v>86</v>
      </c>
    </row>
    <row r="19" spans="1:44" ht="18" customHeight="1" x14ac:dyDescent="0.2">
      <c r="B19" s="100"/>
      <c r="C19" s="111" t="s">
        <v>7</v>
      </c>
      <c r="D19" s="112"/>
      <c r="E19" s="113"/>
      <c r="F19" s="112"/>
      <c r="G19" s="112"/>
      <c r="H19" s="108"/>
      <c r="I19" s="108"/>
      <c r="J19" s="114"/>
      <c r="K19" s="114"/>
      <c r="L19" s="115"/>
      <c r="M19" s="8"/>
      <c r="N19" s="7"/>
      <c r="O19" s="7"/>
      <c r="P19" s="52"/>
      <c r="Q19" s="7"/>
      <c r="R19" s="19" t="s">
        <v>7</v>
      </c>
      <c r="S19" s="20" t="str">
        <f t="shared" ref="S19:S26" si="0">IF($D19="○",$J19,"")</f>
        <v/>
      </c>
      <c r="T19" s="21" t="str">
        <f>IF(S19="","",IF(S19&lt;=T$16,"",(S19-T$16)))</f>
        <v/>
      </c>
      <c r="U19" s="22" t="str">
        <f t="shared" ref="U19:U26" si="1">IF($D19="○",$K19,"")</f>
        <v/>
      </c>
      <c r="V19" s="22" t="str">
        <f t="shared" ref="V19:V26" si="2">IF($D19="○",$D$10,"")</f>
        <v/>
      </c>
      <c r="W19" s="23"/>
      <c r="X19" s="20" t="str">
        <f>IF($D19="○",$J19,"")</f>
        <v/>
      </c>
      <c r="Y19" s="21" t="str">
        <f>IF(X19="","",IF(X19&lt;=Y$16,"",(X19-Y$16)))</f>
        <v/>
      </c>
      <c r="Z19" s="22" t="str">
        <f t="shared" ref="Z19:Z26" si="3">IF($D19="○",$K19,"")</f>
        <v/>
      </c>
      <c r="AA19" s="22" t="str">
        <f t="shared" ref="AA19:AA26" si="4">IF($D19="○",$E$10,"")</f>
        <v/>
      </c>
      <c r="AB19" s="23"/>
      <c r="AC19" s="24">
        <f>IF($D19="○",E19,0)</f>
        <v>0</v>
      </c>
      <c r="AD19" s="22" t="str">
        <f>IF(AND(40&lt;=$AC19,AC19&lt;=64),J19,"")</f>
        <v/>
      </c>
      <c r="AE19" s="21" t="str">
        <f>IF(AD19="","",IF(AD19&lt;=AE$16,"",(AD19-AE$16)))</f>
        <v/>
      </c>
      <c r="AF19" s="22" t="str">
        <f t="shared" ref="AF19:AF26" si="5">IF(AND(40&lt;=$AC19,AC19&lt;=64),K19,"")</f>
        <v/>
      </c>
      <c r="AG19" s="22" t="str">
        <f t="shared" ref="AG19:AG26" si="6">IF(AND(40&lt;=$AC19,AC19&lt;=64),$F$10,"")</f>
        <v/>
      </c>
      <c r="AH19" s="25"/>
      <c r="AJ19" s="19" t="s">
        <v>7</v>
      </c>
      <c r="AK19" s="24">
        <f>IF($D19="○",E19,0)</f>
        <v>0</v>
      </c>
      <c r="AL19" s="20" t="str">
        <f>IF($D19="○",$J19,"")</f>
        <v/>
      </c>
      <c r="AM19" s="50" t="str">
        <f>IF(AL19="","",IF(AL19&lt;=AM$16,"",(AL19-AM$16)))</f>
        <v/>
      </c>
      <c r="AN19" s="22">
        <v>0</v>
      </c>
      <c r="AO19" s="22" t="str">
        <f>IF(AND(18&lt;=$AK19),$H$10+$AR$20,"")</f>
        <v/>
      </c>
      <c r="AP19" s="23"/>
      <c r="AR19" s="9" t="s">
        <v>92</v>
      </c>
    </row>
    <row r="20" spans="1:44" ht="18" customHeight="1" x14ac:dyDescent="0.2">
      <c r="B20" s="100"/>
      <c r="C20" s="111" t="s">
        <v>8</v>
      </c>
      <c r="D20" s="112"/>
      <c r="E20" s="113"/>
      <c r="F20" s="112"/>
      <c r="G20" s="112"/>
      <c r="H20" s="108"/>
      <c r="I20" s="108"/>
      <c r="J20" s="114"/>
      <c r="K20" s="114"/>
      <c r="L20" s="115"/>
      <c r="M20" s="8"/>
      <c r="N20" s="7"/>
      <c r="O20" s="7"/>
      <c r="P20" s="52"/>
      <c r="Q20" s="7"/>
      <c r="R20" s="19" t="s">
        <v>8</v>
      </c>
      <c r="S20" s="20" t="str">
        <f t="shared" si="0"/>
        <v/>
      </c>
      <c r="T20" s="21" t="str">
        <f t="shared" ref="T20:T26" si="7">IF(S20="","",IF(S20&lt;=T$16,"",(S20-T$16)))</f>
        <v/>
      </c>
      <c r="U20" s="22" t="str">
        <f t="shared" si="1"/>
        <v/>
      </c>
      <c r="V20" s="22" t="str">
        <f t="shared" si="2"/>
        <v/>
      </c>
      <c r="W20" s="26"/>
      <c r="X20" s="20" t="str">
        <f t="shared" ref="X20:X26" si="8">IF($D20="○",$J20,"")</f>
        <v/>
      </c>
      <c r="Y20" s="21" t="str">
        <f t="shared" ref="Y20:Y26" si="9">IF(X20="","",IF(X20&lt;=Y$16,"",(X20-Y$16)))</f>
        <v/>
      </c>
      <c r="Z20" s="22" t="str">
        <f t="shared" si="3"/>
        <v/>
      </c>
      <c r="AA20" s="22" t="str">
        <f t="shared" si="4"/>
        <v/>
      </c>
      <c r="AB20" s="26"/>
      <c r="AC20" s="24">
        <f t="shared" ref="AC20:AC26" si="10">IF($D20="○",E20,0)</f>
        <v>0</v>
      </c>
      <c r="AD20" s="22" t="str">
        <f t="shared" ref="AD20:AD26" si="11">IF(AND(40&lt;=$AC20,AC20&lt;=64),J20,"")</f>
        <v/>
      </c>
      <c r="AE20" s="21" t="str">
        <f t="shared" ref="AE20:AE26" si="12">IF(AD20="","",IF(AD20&lt;=AE$16,"",(AD20-AE$16)))</f>
        <v/>
      </c>
      <c r="AF20" s="22" t="str">
        <f t="shared" si="5"/>
        <v/>
      </c>
      <c r="AG20" s="22" t="str">
        <f t="shared" si="6"/>
        <v/>
      </c>
      <c r="AH20" s="27"/>
      <c r="AJ20" s="19" t="s">
        <v>8</v>
      </c>
      <c r="AK20" s="24">
        <f t="shared" ref="AK20:AK26" si="13">IF($D20="○",E20,0)</f>
        <v>0</v>
      </c>
      <c r="AL20" s="20" t="str">
        <f t="shared" ref="AL20:AL25" si="14">IF($D20="○",$J20,"")</f>
        <v/>
      </c>
      <c r="AM20" s="50" t="str">
        <f>IF(AL20="","",IF(AL20&lt;=AM$16,"",(AL20-AM$16)))</f>
        <v/>
      </c>
      <c r="AN20" s="22">
        <v>0</v>
      </c>
      <c r="AO20" s="22" t="str">
        <f t="shared" ref="AO20:AO26" si="15">IF(AND(18&lt;=$AK20),$H$10+$AR$20,"")</f>
        <v/>
      </c>
      <c r="AP20" s="26"/>
      <c r="AR20" s="42">
        <v>100</v>
      </c>
    </row>
    <row r="21" spans="1:44" ht="18" customHeight="1" x14ac:dyDescent="0.2">
      <c r="B21" s="100"/>
      <c r="C21" s="111" t="s">
        <v>9</v>
      </c>
      <c r="D21" s="112"/>
      <c r="E21" s="113"/>
      <c r="F21" s="112"/>
      <c r="G21" s="112"/>
      <c r="H21" s="108"/>
      <c r="I21" s="108"/>
      <c r="J21" s="114"/>
      <c r="K21" s="114"/>
      <c r="L21" s="115"/>
      <c r="M21" s="8"/>
      <c r="N21" s="7"/>
      <c r="O21" s="7"/>
      <c r="P21" s="53"/>
      <c r="Q21" s="7"/>
      <c r="R21" s="19" t="s">
        <v>9</v>
      </c>
      <c r="S21" s="20" t="str">
        <f t="shared" si="0"/>
        <v/>
      </c>
      <c r="T21" s="21" t="str">
        <f t="shared" si="7"/>
        <v/>
      </c>
      <c r="U21" s="22" t="str">
        <f t="shared" si="1"/>
        <v/>
      </c>
      <c r="V21" s="22" t="str">
        <f t="shared" si="2"/>
        <v/>
      </c>
      <c r="W21" s="26"/>
      <c r="X21" s="20" t="str">
        <f t="shared" si="8"/>
        <v/>
      </c>
      <c r="Y21" s="21" t="str">
        <f t="shared" si="9"/>
        <v/>
      </c>
      <c r="Z21" s="22" t="str">
        <f t="shared" si="3"/>
        <v/>
      </c>
      <c r="AA21" s="22" t="str">
        <f t="shared" si="4"/>
        <v/>
      </c>
      <c r="AB21" s="26"/>
      <c r="AC21" s="24">
        <f t="shared" si="10"/>
        <v>0</v>
      </c>
      <c r="AD21" s="22" t="str">
        <f t="shared" si="11"/>
        <v/>
      </c>
      <c r="AE21" s="21" t="str">
        <f t="shared" si="12"/>
        <v/>
      </c>
      <c r="AF21" s="22" t="str">
        <f t="shared" si="5"/>
        <v/>
      </c>
      <c r="AG21" s="22" t="str">
        <f t="shared" si="6"/>
        <v/>
      </c>
      <c r="AH21" s="27"/>
      <c r="AJ21" s="19" t="s">
        <v>9</v>
      </c>
      <c r="AK21" s="24">
        <f t="shared" si="13"/>
        <v>0</v>
      </c>
      <c r="AL21" s="20" t="str">
        <f t="shared" si="14"/>
        <v/>
      </c>
      <c r="AM21" s="50" t="str">
        <f>IF(AL21="","",IF(AL21&lt;=AM$16,"",(AL21-AM$16)))</f>
        <v/>
      </c>
      <c r="AN21" s="22">
        <v>0</v>
      </c>
      <c r="AO21" s="22" t="str">
        <f t="shared" si="15"/>
        <v/>
      </c>
      <c r="AP21" s="26"/>
    </row>
    <row r="22" spans="1:44" ht="18" customHeight="1" thickBot="1" x14ac:dyDescent="0.25">
      <c r="B22" s="100"/>
      <c r="C22" s="111" t="s">
        <v>10</v>
      </c>
      <c r="D22" s="112"/>
      <c r="E22" s="113"/>
      <c r="F22" s="112"/>
      <c r="G22" s="112"/>
      <c r="H22" s="108"/>
      <c r="I22" s="108"/>
      <c r="J22" s="114"/>
      <c r="K22" s="114"/>
      <c r="L22" s="115"/>
      <c r="M22" s="8"/>
      <c r="N22" s="7"/>
      <c r="O22" s="7"/>
      <c r="P22" s="49">
        <f>COUNTIFS(F19:F26,C81,D19:D26,C76)</f>
        <v>0</v>
      </c>
      <c r="Q22" s="7"/>
      <c r="R22" s="19" t="s">
        <v>10</v>
      </c>
      <c r="S22" s="20" t="str">
        <f t="shared" si="0"/>
        <v/>
      </c>
      <c r="T22" s="21" t="str">
        <f t="shared" si="7"/>
        <v/>
      </c>
      <c r="U22" s="22" t="str">
        <f t="shared" si="1"/>
        <v/>
      </c>
      <c r="V22" s="22" t="str">
        <f t="shared" si="2"/>
        <v/>
      </c>
      <c r="W22" s="26"/>
      <c r="X22" s="20" t="str">
        <f t="shared" si="8"/>
        <v/>
      </c>
      <c r="Y22" s="21" t="str">
        <f t="shared" si="9"/>
        <v/>
      </c>
      <c r="Z22" s="22" t="str">
        <f t="shared" si="3"/>
        <v/>
      </c>
      <c r="AA22" s="22" t="str">
        <f t="shared" si="4"/>
        <v/>
      </c>
      <c r="AB22" s="26"/>
      <c r="AC22" s="24">
        <f t="shared" si="10"/>
        <v>0</v>
      </c>
      <c r="AD22" s="22" t="str">
        <f t="shared" si="11"/>
        <v/>
      </c>
      <c r="AE22" s="21" t="str">
        <f t="shared" si="12"/>
        <v/>
      </c>
      <c r="AF22" s="22" t="str">
        <f t="shared" si="5"/>
        <v/>
      </c>
      <c r="AG22" s="22" t="str">
        <f t="shared" si="6"/>
        <v/>
      </c>
      <c r="AH22" s="27"/>
      <c r="AJ22" s="19" t="s">
        <v>10</v>
      </c>
      <c r="AK22" s="24">
        <f t="shared" si="13"/>
        <v>0</v>
      </c>
      <c r="AL22" s="20" t="str">
        <f t="shared" si="14"/>
        <v/>
      </c>
      <c r="AM22" s="50" t="str">
        <f t="shared" ref="AM22" si="16">IF(AL22="","",IF(AL22&lt;=AM$16,"",(AL22-AM$16)))</f>
        <v/>
      </c>
      <c r="AN22" s="22">
        <v>0</v>
      </c>
      <c r="AO22" s="22" t="str">
        <f t="shared" si="15"/>
        <v/>
      </c>
      <c r="AP22" s="26"/>
    </row>
    <row r="23" spans="1:44" ht="18" customHeight="1" x14ac:dyDescent="0.2">
      <c r="B23" s="100"/>
      <c r="C23" s="111" t="s">
        <v>11</v>
      </c>
      <c r="D23" s="112"/>
      <c r="E23" s="113"/>
      <c r="F23" s="112"/>
      <c r="G23" s="112"/>
      <c r="H23" s="108"/>
      <c r="I23" s="108"/>
      <c r="J23" s="114"/>
      <c r="K23" s="114"/>
      <c r="L23" s="115"/>
      <c r="M23" s="8"/>
      <c r="N23" s="7"/>
      <c r="O23" s="7"/>
      <c r="P23" s="54" t="s">
        <v>84</v>
      </c>
      <c r="Q23" s="7"/>
      <c r="R23" s="19" t="s">
        <v>11</v>
      </c>
      <c r="S23" s="20" t="str">
        <f t="shared" si="0"/>
        <v/>
      </c>
      <c r="T23" s="21" t="str">
        <f>IF(S23="","",IF(S23&lt;=T$16,"",(S23-T$16)))</f>
        <v/>
      </c>
      <c r="U23" s="22" t="str">
        <f t="shared" si="1"/>
        <v/>
      </c>
      <c r="V23" s="22" t="str">
        <f t="shared" si="2"/>
        <v/>
      </c>
      <c r="W23" s="26"/>
      <c r="X23" s="20" t="str">
        <f t="shared" si="8"/>
        <v/>
      </c>
      <c r="Y23" s="21" t="str">
        <f>IF(X23="","",IF(X23&lt;=Y$16,"",(X23-Y$16)))</f>
        <v/>
      </c>
      <c r="Z23" s="22" t="str">
        <f t="shared" si="3"/>
        <v/>
      </c>
      <c r="AA23" s="22" t="str">
        <f t="shared" si="4"/>
        <v/>
      </c>
      <c r="AB23" s="26"/>
      <c r="AC23" s="24">
        <f t="shared" si="10"/>
        <v>0</v>
      </c>
      <c r="AD23" s="22" t="str">
        <f t="shared" si="11"/>
        <v/>
      </c>
      <c r="AE23" s="21" t="str">
        <f>IF(AD23="","",IF(AD23&lt;=AE$16,"",(AD23-AE$16)))</f>
        <v/>
      </c>
      <c r="AF23" s="22" t="str">
        <f t="shared" si="5"/>
        <v/>
      </c>
      <c r="AG23" s="22" t="str">
        <f t="shared" si="6"/>
        <v/>
      </c>
      <c r="AH23" s="27"/>
      <c r="AJ23" s="19" t="s">
        <v>11</v>
      </c>
      <c r="AK23" s="24">
        <f t="shared" si="13"/>
        <v>0</v>
      </c>
      <c r="AL23" s="20" t="str">
        <f t="shared" si="14"/>
        <v/>
      </c>
      <c r="AM23" s="50" t="str">
        <f>IF(AL23="","",IF(AL23&lt;=AM$16,"",(AL23-AM$16)))</f>
        <v/>
      </c>
      <c r="AN23" s="22">
        <v>0</v>
      </c>
      <c r="AO23" s="22" t="str">
        <f t="shared" si="15"/>
        <v/>
      </c>
      <c r="AP23" s="26"/>
    </row>
    <row r="24" spans="1:44" ht="18" customHeight="1" x14ac:dyDescent="0.2">
      <c r="B24" s="100"/>
      <c r="C24" s="111" t="s">
        <v>12</v>
      </c>
      <c r="D24" s="112"/>
      <c r="E24" s="113"/>
      <c r="F24" s="112"/>
      <c r="G24" s="112"/>
      <c r="H24" s="108"/>
      <c r="I24" s="108"/>
      <c r="J24" s="114"/>
      <c r="K24" s="114"/>
      <c r="L24" s="115"/>
      <c r="M24" s="8"/>
      <c r="N24" s="7"/>
      <c r="O24" s="7"/>
      <c r="P24" s="55"/>
      <c r="Q24" s="7"/>
      <c r="R24" s="19" t="s">
        <v>12</v>
      </c>
      <c r="S24" s="20" t="str">
        <f t="shared" si="0"/>
        <v/>
      </c>
      <c r="T24" s="21" t="str">
        <f t="shared" si="7"/>
        <v/>
      </c>
      <c r="U24" s="22" t="str">
        <f t="shared" si="1"/>
        <v/>
      </c>
      <c r="V24" s="22" t="str">
        <f t="shared" si="2"/>
        <v/>
      </c>
      <c r="W24" s="26"/>
      <c r="X24" s="20" t="str">
        <f t="shared" si="8"/>
        <v/>
      </c>
      <c r="Y24" s="21" t="str">
        <f t="shared" si="9"/>
        <v/>
      </c>
      <c r="Z24" s="22" t="str">
        <f t="shared" si="3"/>
        <v/>
      </c>
      <c r="AA24" s="22" t="str">
        <f t="shared" si="4"/>
        <v/>
      </c>
      <c r="AB24" s="26"/>
      <c r="AC24" s="24">
        <f t="shared" si="10"/>
        <v>0</v>
      </c>
      <c r="AD24" s="22" t="str">
        <f t="shared" si="11"/>
        <v/>
      </c>
      <c r="AE24" s="21" t="str">
        <f t="shared" si="12"/>
        <v/>
      </c>
      <c r="AF24" s="22" t="str">
        <f t="shared" si="5"/>
        <v/>
      </c>
      <c r="AG24" s="22" t="str">
        <f t="shared" si="6"/>
        <v/>
      </c>
      <c r="AH24" s="27"/>
      <c r="AJ24" s="19" t="s">
        <v>12</v>
      </c>
      <c r="AK24" s="24">
        <f t="shared" si="13"/>
        <v>0</v>
      </c>
      <c r="AL24" s="20" t="str">
        <f t="shared" si="14"/>
        <v/>
      </c>
      <c r="AM24" s="50" t="str">
        <f t="shared" ref="AM24:AM26" si="17">IF(AL24="","",IF(AL24&lt;=AM$16,"",(AL24-AM$16)))</f>
        <v/>
      </c>
      <c r="AN24" s="22">
        <v>0</v>
      </c>
      <c r="AO24" s="22" t="str">
        <f t="shared" si="15"/>
        <v/>
      </c>
      <c r="AP24" s="26"/>
    </row>
    <row r="25" spans="1:44" ht="18" customHeight="1" x14ac:dyDescent="0.2">
      <c r="B25" s="100"/>
      <c r="C25" s="111" t="s">
        <v>13</v>
      </c>
      <c r="D25" s="112"/>
      <c r="E25" s="113"/>
      <c r="F25" s="112"/>
      <c r="G25" s="112"/>
      <c r="H25" s="108"/>
      <c r="I25" s="108"/>
      <c r="J25" s="114"/>
      <c r="K25" s="114"/>
      <c r="L25" s="115"/>
      <c r="M25" s="8"/>
      <c r="N25" s="7"/>
      <c r="O25" s="7"/>
      <c r="P25" s="7"/>
      <c r="Q25" s="7"/>
      <c r="R25" s="19" t="s">
        <v>13</v>
      </c>
      <c r="S25" s="20" t="str">
        <f t="shared" si="0"/>
        <v/>
      </c>
      <c r="T25" s="21" t="str">
        <f t="shared" si="7"/>
        <v/>
      </c>
      <c r="U25" s="22" t="str">
        <f t="shared" si="1"/>
        <v/>
      </c>
      <c r="V25" s="22" t="str">
        <f t="shared" si="2"/>
        <v/>
      </c>
      <c r="W25" s="26"/>
      <c r="X25" s="20" t="str">
        <f t="shared" si="8"/>
        <v/>
      </c>
      <c r="Y25" s="21" t="str">
        <f t="shared" si="9"/>
        <v/>
      </c>
      <c r="Z25" s="22" t="str">
        <f t="shared" si="3"/>
        <v/>
      </c>
      <c r="AA25" s="22" t="str">
        <f t="shared" si="4"/>
        <v/>
      </c>
      <c r="AB25" s="26"/>
      <c r="AC25" s="24">
        <f t="shared" si="10"/>
        <v>0</v>
      </c>
      <c r="AD25" s="22" t="str">
        <f t="shared" si="11"/>
        <v/>
      </c>
      <c r="AE25" s="21" t="str">
        <f t="shared" si="12"/>
        <v/>
      </c>
      <c r="AF25" s="22" t="str">
        <f t="shared" si="5"/>
        <v/>
      </c>
      <c r="AG25" s="22" t="str">
        <f t="shared" si="6"/>
        <v/>
      </c>
      <c r="AH25" s="27"/>
      <c r="AJ25" s="19" t="s">
        <v>13</v>
      </c>
      <c r="AK25" s="24">
        <f t="shared" si="13"/>
        <v>0</v>
      </c>
      <c r="AL25" s="20" t="str">
        <f t="shared" si="14"/>
        <v/>
      </c>
      <c r="AM25" s="50" t="str">
        <f t="shared" si="17"/>
        <v/>
      </c>
      <c r="AN25" s="22">
        <v>0</v>
      </c>
      <c r="AO25" s="22" t="str">
        <f t="shared" si="15"/>
        <v/>
      </c>
      <c r="AP25" s="26"/>
    </row>
    <row r="26" spans="1:44" ht="18" customHeight="1" x14ac:dyDescent="0.2">
      <c r="B26" s="100"/>
      <c r="C26" s="111" t="s">
        <v>14</v>
      </c>
      <c r="D26" s="112"/>
      <c r="E26" s="113"/>
      <c r="F26" s="112"/>
      <c r="G26" s="112"/>
      <c r="H26" s="108"/>
      <c r="I26" s="108"/>
      <c r="J26" s="114"/>
      <c r="K26" s="114"/>
      <c r="L26" s="115"/>
      <c r="M26" s="8"/>
      <c r="N26" s="7"/>
      <c r="O26" s="7"/>
      <c r="P26" s="7"/>
      <c r="Q26" s="7"/>
      <c r="R26" s="19" t="s">
        <v>14</v>
      </c>
      <c r="S26" s="20" t="str">
        <f t="shared" si="0"/>
        <v/>
      </c>
      <c r="T26" s="21" t="str">
        <f t="shared" si="7"/>
        <v/>
      </c>
      <c r="U26" s="22" t="str">
        <f t="shared" si="1"/>
        <v/>
      </c>
      <c r="V26" s="22" t="str">
        <f t="shared" si="2"/>
        <v/>
      </c>
      <c r="W26" s="26"/>
      <c r="X26" s="20" t="str">
        <f t="shared" si="8"/>
        <v/>
      </c>
      <c r="Y26" s="21" t="str">
        <f t="shared" si="9"/>
        <v/>
      </c>
      <c r="Z26" s="22" t="str">
        <f t="shared" si="3"/>
        <v/>
      </c>
      <c r="AA26" s="22" t="str">
        <f t="shared" si="4"/>
        <v/>
      </c>
      <c r="AB26" s="26"/>
      <c r="AC26" s="24">
        <f t="shared" si="10"/>
        <v>0</v>
      </c>
      <c r="AD26" s="22" t="str">
        <f t="shared" si="11"/>
        <v/>
      </c>
      <c r="AE26" s="21" t="str">
        <f t="shared" si="12"/>
        <v/>
      </c>
      <c r="AF26" s="22" t="str">
        <f t="shared" si="5"/>
        <v/>
      </c>
      <c r="AG26" s="22" t="str">
        <f t="shared" si="6"/>
        <v/>
      </c>
      <c r="AH26" s="27"/>
      <c r="AJ26" s="19" t="s">
        <v>14</v>
      </c>
      <c r="AK26" s="24">
        <f t="shared" si="13"/>
        <v>0</v>
      </c>
      <c r="AL26" s="20" t="str">
        <f>IF($D26="○",$J26,"")</f>
        <v/>
      </c>
      <c r="AM26" s="50" t="str">
        <f t="shared" si="17"/>
        <v/>
      </c>
      <c r="AN26" s="22">
        <v>0</v>
      </c>
      <c r="AO26" s="22" t="str">
        <f t="shared" si="15"/>
        <v/>
      </c>
      <c r="AP26" s="26"/>
    </row>
    <row r="27" spans="1:44" s="3" customFormat="1" ht="21.75" customHeight="1" thickBot="1" x14ac:dyDescent="0.25">
      <c r="A27" s="99"/>
      <c r="B27" s="100"/>
      <c r="C27" s="116" t="s">
        <v>23</v>
      </c>
      <c r="D27" s="117">
        <f>COUNTIF(D19:D26,"○")</f>
        <v>0</v>
      </c>
      <c r="E27" s="118"/>
      <c r="F27" s="117">
        <f>COUNTIF(F19:F26,"●")</f>
        <v>0</v>
      </c>
      <c r="G27" s="117">
        <f t="shared" ref="G27" si="18">COUNTIF(G19:G26,"●")</f>
        <v>0</v>
      </c>
      <c r="H27" s="119"/>
      <c r="I27" s="108"/>
      <c r="J27" s="120">
        <f>SUM(J19:J26)</f>
        <v>0</v>
      </c>
      <c r="K27" s="120">
        <f>SUM(K19:K26)</f>
        <v>0</v>
      </c>
      <c r="L27" s="121"/>
      <c r="M27" s="8"/>
      <c r="N27" s="7"/>
      <c r="O27" s="7"/>
      <c r="Q27" s="7"/>
      <c r="R27" s="28" t="s">
        <v>22</v>
      </c>
      <c r="S27" s="29">
        <f>SUM(S19:S26)</f>
        <v>0</v>
      </c>
      <c r="T27" s="30">
        <f>SUM(T19:T26)</f>
        <v>0</v>
      </c>
      <c r="U27" s="30">
        <f>SUM(U19:U26)</f>
        <v>0</v>
      </c>
      <c r="V27" s="30">
        <f>SUM(V19:V26)</f>
        <v>0</v>
      </c>
      <c r="W27" s="31">
        <f>IF($V$27=0,0,D11)</f>
        <v>0</v>
      </c>
      <c r="X27" s="32">
        <f>SUM(X19:X26)</f>
        <v>0</v>
      </c>
      <c r="Y27" s="30">
        <f>SUM(Y19:Y26)</f>
        <v>0</v>
      </c>
      <c r="Z27" s="30">
        <f>SUM(Z19:Z26)</f>
        <v>0</v>
      </c>
      <c r="AA27" s="30">
        <f>SUM(AA19:AA26)</f>
        <v>0</v>
      </c>
      <c r="AB27" s="31">
        <f>IF($AA$27=0,0,E11)</f>
        <v>0</v>
      </c>
      <c r="AC27" s="33"/>
      <c r="AD27" s="30">
        <f>SUM(AD19:AD26)</f>
        <v>0</v>
      </c>
      <c r="AE27" s="30">
        <f>SUM(AE19:AE26)</f>
        <v>0</v>
      </c>
      <c r="AF27" s="30">
        <f>SUM(AF19:AF26)</f>
        <v>0</v>
      </c>
      <c r="AG27" s="34">
        <f>SUM(AG19:AG26)</f>
        <v>0</v>
      </c>
      <c r="AH27" s="31">
        <f>IF($AG$27=0,0,F11)</f>
        <v>0</v>
      </c>
      <c r="AI27" s="9"/>
      <c r="AJ27" s="28" t="s">
        <v>22</v>
      </c>
      <c r="AK27" s="33"/>
      <c r="AL27" s="29">
        <f>SUM(AL19:AL26)</f>
        <v>0</v>
      </c>
      <c r="AM27" s="30">
        <f>SUM(AM19:AM26)</f>
        <v>0</v>
      </c>
      <c r="AN27" s="30">
        <f>SUM(AN19:AN26)</f>
        <v>0</v>
      </c>
      <c r="AO27" s="30">
        <f>SUM(AO19:AO26)</f>
        <v>0</v>
      </c>
      <c r="AP27" s="31">
        <f>IF($AO$27=0,0,H11)</f>
        <v>0</v>
      </c>
    </row>
    <row r="28" spans="1:44" s="3" customFormat="1" ht="17.25" customHeight="1" x14ac:dyDescent="0.2">
      <c r="A28" s="99"/>
      <c r="B28" s="122"/>
      <c r="C28" s="123" t="s">
        <v>89</v>
      </c>
      <c r="D28" s="124"/>
      <c r="E28" s="125"/>
      <c r="F28" s="126"/>
      <c r="G28" s="126"/>
      <c r="H28" s="126"/>
      <c r="I28" s="126"/>
      <c r="J28" s="126"/>
      <c r="K28" s="126"/>
      <c r="L28" s="126"/>
      <c r="M28" s="8"/>
      <c r="N28" s="7"/>
      <c r="O28" s="7"/>
      <c r="P28" s="7"/>
      <c r="Q28" s="7"/>
      <c r="R28" s="35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36"/>
      <c r="AH28" s="7"/>
      <c r="AK28" s="7"/>
    </row>
    <row r="29" spans="1:44" s="3" customFormat="1" ht="17.25" customHeight="1" x14ac:dyDescent="0.2">
      <c r="A29" s="99"/>
      <c r="B29" s="122"/>
      <c r="C29" s="123" t="s">
        <v>55</v>
      </c>
      <c r="D29" s="124"/>
      <c r="E29" s="125"/>
      <c r="F29" s="126"/>
      <c r="G29" s="126"/>
      <c r="H29" s="126"/>
      <c r="I29" s="126"/>
      <c r="J29" s="126"/>
      <c r="K29" s="126"/>
      <c r="L29" s="126"/>
      <c r="M29" s="8"/>
      <c r="N29" s="7"/>
      <c r="O29" s="7"/>
      <c r="P29" s="7"/>
      <c r="Q29" s="7"/>
      <c r="R29" s="35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36"/>
      <c r="AH29" s="7"/>
      <c r="AK29" s="7"/>
    </row>
    <row r="30" spans="1:44" ht="17.25" customHeight="1" x14ac:dyDescent="0.2">
      <c r="B30" s="122"/>
      <c r="C30" s="123" t="s">
        <v>43</v>
      </c>
      <c r="D30" s="124"/>
      <c r="E30" s="125"/>
      <c r="F30" s="126"/>
      <c r="G30" s="126"/>
      <c r="H30" s="126"/>
      <c r="I30" s="126"/>
      <c r="J30" s="126"/>
      <c r="K30" s="126"/>
      <c r="L30" s="126"/>
      <c r="M30" s="8"/>
      <c r="N30" s="7"/>
      <c r="R30" s="35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36"/>
      <c r="AH30" s="7"/>
      <c r="AI30" s="3"/>
      <c r="AJ30" s="3"/>
      <c r="AK30" s="7"/>
    </row>
    <row r="31" spans="1:44" ht="17.25" customHeight="1" x14ac:dyDescent="0.2">
      <c r="B31" s="122"/>
      <c r="C31" s="123" t="s">
        <v>49</v>
      </c>
      <c r="D31" s="124"/>
      <c r="E31" s="125"/>
      <c r="F31" s="126"/>
      <c r="G31" s="126"/>
      <c r="H31" s="126"/>
      <c r="I31" s="126"/>
      <c r="J31" s="126"/>
      <c r="K31" s="126"/>
      <c r="L31" s="126"/>
      <c r="M31" s="8"/>
      <c r="N31" s="7"/>
      <c r="R31" s="35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36"/>
      <c r="AH31" s="7"/>
      <c r="AI31" s="3"/>
      <c r="AJ31" s="3"/>
      <c r="AK31" s="7"/>
    </row>
    <row r="32" spans="1:44" ht="11.25" customHeight="1" thickBot="1" x14ac:dyDescent="0.25">
      <c r="B32" s="127"/>
      <c r="C32" s="128"/>
      <c r="D32" s="129"/>
      <c r="E32" s="129"/>
      <c r="F32" s="129"/>
      <c r="G32" s="129"/>
      <c r="H32" s="129"/>
      <c r="I32" s="129"/>
      <c r="J32" s="129"/>
      <c r="K32" s="129"/>
      <c r="L32" s="129"/>
      <c r="M32" s="37"/>
    </row>
    <row r="33" spans="1:37" ht="9.75" customHeight="1" x14ac:dyDescent="0.2"/>
    <row r="34" spans="1:37" ht="21.75" customHeight="1" x14ac:dyDescent="0.2">
      <c r="B34" s="73" t="s">
        <v>67</v>
      </c>
    </row>
    <row r="35" spans="1:37" ht="18" customHeight="1" x14ac:dyDescent="0.2">
      <c r="C35" s="102" t="s">
        <v>56</v>
      </c>
      <c r="D35" s="102"/>
      <c r="E35" s="80" t="s">
        <v>19</v>
      </c>
      <c r="F35" s="130"/>
      <c r="G35" s="130"/>
      <c r="H35" s="130"/>
      <c r="I35" s="81"/>
      <c r="J35" s="79" t="s">
        <v>18</v>
      </c>
      <c r="K35" s="131"/>
      <c r="L35" s="131"/>
    </row>
    <row r="36" spans="1:37" ht="18" customHeight="1" x14ac:dyDescent="0.2">
      <c r="C36" s="132">
        <f>J27</f>
        <v>0</v>
      </c>
      <c r="D36" s="132"/>
      <c r="E36" s="133">
        <v>7</v>
      </c>
      <c r="F36" s="134">
        <f>IF(P22&gt;0,(430000+100000*(P22-1)),430000)</f>
        <v>430000</v>
      </c>
      <c r="G36" s="135"/>
      <c r="H36" s="135"/>
      <c r="I36" s="136"/>
      <c r="J36" s="137">
        <f>IF(D27=0,0,IF(C36&lt;=F36,E36,IF(C36&lt;=F37,E37,IF(C36&lt;=F38,E38,0))))</f>
        <v>0</v>
      </c>
      <c r="K36" s="138"/>
      <c r="L36" s="138"/>
    </row>
    <row r="37" spans="1:37" ht="18" customHeight="1" x14ac:dyDescent="0.2">
      <c r="C37" s="132"/>
      <c r="D37" s="132"/>
      <c r="E37" s="133">
        <v>5</v>
      </c>
      <c r="F37" s="139">
        <f>IF(P22&gt;0,(430000+100000*(P22-1)+(310000*$D$27)),(430000+(310000*$D$27)))</f>
        <v>430000</v>
      </c>
      <c r="G37" s="140"/>
      <c r="H37" s="140"/>
      <c r="I37" s="141"/>
      <c r="J37" s="137"/>
      <c r="K37" s="138"/>
      <c r="L37" s="138"/>
    </row>
    <row r="38" spans="1:37" s="38" customFormat="1" ht="18" customHeight="1" x14ac:dyDescent="0.2">
      <c r="A38" s="142"/>
      <c r="B38" s="73"/>
      <c r="C38" s="132"/>
      <c r="D38" s="132"/>
      <c r="E38" s="133">
        <v>2</v>
      </c>
      <c r="F38" s="143">
        <f>IF(P22&gt;0,(430000+100000*(P22-1)+(570000*$D$27)),(430000+(570000*$D$27)))</f>
        <v>430000</v>
      </c>
      <c r="G38" s="144"/>
      <c r="H38" s="144"/>
      <c r="I38" s="145"/>
      <c r="J38" s="137"/>
      <c r="K38" s="138"/>
      <c r="L38" s="138"/>
      <c r="M38" s="3"/>
      <c r="N38" s="2"/>
      <c r="O38" s="2"/>
      <c r="P38" s="2"/>
      <c r="Q38" s="2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38" customFormat="1" ht="9.75" customHeight="1" x14ac:dyDescent="0.2">
      <c r="A39" s="142"/>
      <c r="B39" s="73"/>
      <c r="C39" s="142"/>
      <c r="D39" s="142"/>
      <c r="E39" s="146"/>
      <c r="F39" s="147"/>
      <c r="G39" s="147"/>
      <c r="H39" s="147"/>
      <c r="I39" s="147"/>
      <c r="J39" s="148"/>
      <c r="K39" s="148"/>
      <c r="L39" s="148"/>
      <c r="M39" s="3"/>
      <c r="N39" s="2"/>
      <c r="O39" s="2"/>
      <c r="P39" s="2"/>
      <c r="Q39" s="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K39" s="9"/>
    </row>
    <row r="40" spans="1:37" s="38" customFormat="1" ht="18" customHeight="1" x14ac:dyDescent="0.2">
      <c r="A40" s="142"/>
      <c r="B40" s="73" t="s">
        <v>70</v>
      </c>
      <c r="C40" s="142"/>
      <c r="D40" s="142"/>
      <c r="E40" s="146"/>
      <c r="F40" s="147"/>
      <c r="G40" s="147"/>
      <c r="H40" s="147"/>
      <c r="I40" s="147"/>
      <c r="J40" s="148"/>
      <c r="K40" s="148"/>
      <c r="L40" s="148"/>
      <c r="M40" s="3"/>
      <c r="N40" s="2"/>
      <c r="O40" s="2"/>
      <c r="P40" s="2"/>
      <c r="Q40" s="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K40" s="9"/>
    </row>
    <row r="41" spans="1:37" s="38" customFormat="1" ht="18" customHeight="1" x14ac:dyDescent="0.2">
      <c r="A41" s="142"/>
      <c r="B41" s="73"/>
      <c r="C41" s="82"/>
      <c r="D41" s="82"/>
      <c r="E41" s="79" t="s">
        <v>66</v>
      </c>
      <c r="F41" s="149" t="s">
        <v>68</v>
      </c>
      <c r="G41" s="149"/>
      <c r="H41" s="149" t="s">
        <v>86</v>
      </c>
      <c r="I41" s="149"/>
      <c r="J41" s="148"/>
      <c r="K41" s="148"/>
      <c r="L41" s="148"/>
      <c r="M41" s="3"/>
      <c r="N41" s="2"/>
      <c r="O41" s="2"/>
      <c r="P41" s="2"/>
      <c r="Q41" s="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K41" s="9"/>
    </row>
    <row r="42" spans="1:37" s="38" customFormat="1" ht="18" customHeight="1" x14ac:dyDescent="0.2">
      <c r="A42" s="142"/>
      <c r="B42" s="73"/>
      <c r="C42" s="150" t="s">
        <v>61</v>
      </c>
      <c r="D42" s="150"/>
      <c r="E42" s="151">
        <f>T27</f>
        <v>0</v>
      </c>
      <c r="F42" s="152">
        <f>AE27</f>
        <v>0</v>
      </c>
      <c r="G42" s="152"/>
      <c r="H42" s="152">
        <f>AM27</f>
        <v>0</v>
      </c>
      <c r="I42" s="152"/>
      <c r="J42" s="148"/>
      <c r="K42" s="148"/>
      <c r="L42" s="148"/>
      <c r="M42" s="3"/>
      <c r="N42" s="2"/>
      <c r="O42" s="2"/>
      <c r="P42" s="2"/>
      <c r="Q42" s="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K42" s="9"/>
    </row>
    <row r="43" spans="1:37" s="38" customFormat="1" ht="18" customHeight="1" x14ac:dyDescent="0.2">
      <c r="A43" s="142"/>
      <c r="B43" s="73"/>
      <c r="C43" s="82" t="s">
        <v>63</v>
      </c>
      <c r="D43" s="82"/>
      <c r="E43" s="120">
        <f>U27</f>
        <v>0</v>
      </c>
      <c r="F43" s="153">
        <f>AF27</f>
        <v>0</v>
      </c>
      <c r="G43" s="153"/>
      <c r="H43" s="153">
        <f>AN27</f>
        <v>0</v>
      </c>
      <c r="I43" s="153"/>
      <c r="J43" s="148"/>
      <c r="K43" s="148"/>
      <c r="L43" s="148"/>
      <c r="M43" s="3"/>
      <c r="N43" s="2"/>
      <c r="O43" s="2"/>
      <c r="P43" s="2"/>
      <c r="Q43" s="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K43" s="9"/>
    </row>
    <row r="44" spans="1:37" ht="10.5" customHeight="1" x14ac:dyDescent="0.2"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2"/>
      <c r="O44" s="6"/>
      <c r="P44" s="6"/>
      <c r="Q44" s="6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K44" s="38"/>
    </row>
    <row r="45" spans="1:37" ht="18.75" customHeight="1" x14ac:dyDescent="0.2">
      <c r="C45" s="154"/>
      <c r="D45" s="79" t="s">
        <v>0</v>
      </c>
      <c r="E45" s="79" t="s">
        <v>1</v>
      </c>
      <c r="F45" s="149" t="s">
        <v>68</v>
      </c>
      <c r="G45" s="149"/>
      <c r="H45" s="149" t="s">
        <v>86</v>
      </c>
      <c r="I45" s="149"/>
      <c r="J45" s="155" t="s">
        <v>52</v>
      </c>
      <c r="K45" s="131"/>
      <c r="L45" s="131"/>
      <c r="M45" s="6"/>
      <c r="N45" s="6"/>
      <c r="O45" s="7"/>
      <c r="P45" s="7"/>
      <c r="Q45" s="7"/>
    </row>
    <row r="46" spans="1:37" ht="9" customHeight="1" x14ac:dyDescent="0.2">
      <c r="C46" s="156" t="s">
        <v>24</v>
      </c>
      <c r="D46" s="157">
        <f>ROUND(T27*D8,0)</f>
        <v>0</v>
      </c>
      <c r="E46" s="157">
        <f>ROUND($Y$27*E8,)</f>
        <v>0</v>
      </c>
      <c r="F46" s="158">
        <f>ROUND(AE27*F8,0)</f>
        <v>0</v>
      </c>
      <c r="G46" s="159"/>
      <c r="H46" s="158">
        <f>ROUND(AM27*H8,0)</f>
        <v>0</v>
      </c>
      <c r="I46" s="159"/>
      <c r="J46" s="160">
        <f>SUM(D46:F48)</f>
        <v>0</v>
      </c>
      <c r="K46" s="161"/>
      <c r="L46" s="161"/>
      <c r="M46" s="39"/>
      <c r="N46" s="7"/>
      <c r="O46" s="7"/>
      <c r="P46" s="7"/>
      <c r="Q46" s="7"/>
      <c r="R46" s="7"/>
    </row>
    <row r="47" spans="1:37" ht="9" customHeight="1" x14ac:dyDescent="0.2">
      <c r="C47" s="162"/>
      <c r="D47" s="157"/>
      <c r="E47" s="157"/>
      <c r="F47" s="163"/>
      <c r="G47" s="164"/>
      <c r="H47" s="163"/>
      <c r="I47" s="164"/>
      <c r="J47" s="165"/>
      <c r="K47" s="161"/>
      <c r="L47" s="161"/>
      <c r="M47" s="39"/>
      <c r="N47" s="7"/>
      <c r="O47" s="7"/>
      <c r="P47" s="7"/>
      <c r="Q47" s="7"/>
      <c r="R47" s="7"/>
    </row>
    <row r="48" spans="1:37" ht="18.75" customHeight="1" x14ac:dyDescent="0.2">
      <c r="C48" s="166" t="s">
        <v>64</v>
      </c>
      <c r="D48" s="157"/>
      <c r="E48" s="157"/>
      <c r="F48" s="167"/>
      <c r="G48" s="168"/>
      <c r="H48" s="167"/>
      <c r="I48" s="168"/>
      <c r="J48" s="169"/>
      <c r="K48" s="161"/>
      <c r="L48" s="161"/>
      <c r="M48" s="39"/>
      <c r="N48" s="7"/>
      <c r="O48" s="7"/>
      <c r="P48" s="7"/>
      <c r="Q48" s="7"/>
      <c r="R48" s="7"/>
    </row>
    <row r="49" spans="1:37" ht="9" customHeight="1" x14ac:dyDescent="0.2">
      <c r="C49" s="156" t="s">
        <v>25</v>
      </c>
      <c r="D49" s="170">
        <f>ROUND($U$27*D9,0)</f>
        <v>0</v>
      </c>
      <c r="E49" s="170">
        <f>ROUND($Z$27*E9,0)</f>
        <v>0</v>
      </c>
      <c r="F49" s="158">
        <f>ROUND(AF27*F9,0)</f>
        <v>0</v>
      </c>
      <c r="G49" s="159"/>
      <c r="H49" s="158">
        <v>0</v>
      </c>
      <c r="I49" s="159"/>
      <c r="J49" s="160">
        <f>SUM(D49:F51)</f>
        <v>0</v>
      </c>
      <c r="K49" s="161"/>
      <c r="L49" s="161"/>
      <c r="M49" s="39"/>
      <c r="N49" s="7"/>
      <c r="O49" s="7"/>
      <c r="P49" s="7"/>
      <c r="Q49" s="7"/>
      <c r="R49" s="7"/>
    </row>
    <row r="50" spans="1:37" ht="9" customHeight="1" x14ac:dyDescent="0.2">
      <c r="C50" s="162"/>
      <c r="D50" s="170"/>
      <c r="E50" s="170"/>
      <c r="F50" s="163"/>
      <c r="G50" s="164"/>
      <c r="H50" s="163"/>
      <c r="I50" s="164"/>
      <c r="J50" s="165"/>
      <c r="K50" s="161"/>
      <c r="L50" s="161"/>
      <c r="M50" s="39"/>
      <c r="N50" s="7"/>
      <c r="O50" s="7"/>
      <c r="P50" s="7"/>
      <c r="Q50" s="7"/>
      <c r="R50" s="7"/>
    </row>
    <row r="51" spans="1:37" ht="18.75" customHeight="1" x14ac:dyDescent="0.2">
      <c r="C51" s="109" t="s">
        <v>65</v>
      </c>
      <c r="D51" s="170"/>
      <c r="E51" s="170"/>
      <c r="F51" s="167"/>
      <c r="G51" s="168"/>
      <c r="H51" s="167"/>
      <c r="I51" s="168"/>
      <c r="J51" s="169"/>
      <c r="K51" s="161"/>
      <c r="L51" s="161"/>
      <c r="M51" s="39"/>
      <c r="N51" s="7"/>
      <c r="O51" s="7"/>
      <c r="P51" s="7"/>
      <c r="Q51" s="7"/>
      <c r="R51" s="7"/>
    </row>
    <row r="52" spans="1:37" ht="12" customHeight="1" x14ac:dyDescent="0.2">
      <c r="C52" s="156" t="s">
        <v>26</v>
      </c>
      <c r="D52" s="170">
        <f>$D10*$D$27*(10-$J$36)/10</f>
        <v>0</v>
      </c>
      <c r="E52" s="170">
        <f>$E10*$D$27*(10-$J$36)/10</f>
        <v>0</v>
      </c>
      <c r="F52" s="171">
        <f>$AG27*(10-$J$36)/10</f>
        <v>0</v>
      </c>
      <c r="G52" s="172"/>
      <c r="H52" s="171">
        <f>$AO27*(10-$J$36)/10</f>
        <v>0</v>
      </c>
      <c r="I52" s="172"/>
      <c r="J52" s="160">
        <f>SUM(D52:F54)</f>
        <v>0</v>
      </c>
      <c r="K52" s="161"/>
      <c r="L52" s="161"/>
      <c r="M52" s="39"/>
      <c r="N52" s="7"/>
      <c r="O52" s="7"/>
      <c r="P52" s="7"/>
      <c r="Q52" s="7"/>
      <c r="R52" s="7"/>
    </row>
    <row r="53" spans="1:37" ht="12" customHeight="1" x14ac:dyDescent="0.2">
      <c r="C53" s="162"/>
      <c r="D53" s="170"/>
      <c r="E53" s="170"/>
      <c r="F53" s="173"/>
      <c r="G53" s="174"/>
      <c r="H53" s="173"/>
      <c r="I53" s="174"/>
      <c r="J53" s="165"/>
      <c r="K53" s="161"/>
      <c r="L53" s="161"/>
      <c r="M53" s="39"/>
      <c r="N53" s="7"/>
      <c r="O53" s="7"/>
      <c r="P53" s="7"/>
      <c r="Q53" s="7"/>
      <c r="R53" s="7"/>
    </row>
    <row r="54" spans="1:37" ht="18.75" customHeight="1" x14ac:dyDescent="0.2">
      <c r="C54" s="109" t="s">
        <v>30</v>
      </c>
      <c r="D54" s="170"/>
      <c r="E54" s="170"/>
      <c r="F54" s="175"/>
      <c r="G54" s="176"/>
      <c r="H54" s="175"/>
      <c r="I54" s="176"/>
      <c r="J54" s="169"/>
      <c r="K54" s="161"/>
      <c r="L54" s="161"/>
      <c r="M54" s="39"/>
      <c r="N54" s="7"/>
      <c r="O54" s="7"/>
      <c r="P54" s="7"/>
      <c r="Q54" s="7"/>
      <c r="R54" s="7"/>
    </row>
    <row r="55" spans="1:37" ht="9" customHeight="1" x14ac:dyDescent="0.2">
      <c r="C55" s="156" t="s">
        <v>27</v>
      </c>
      <c r="D55" s="170">
        <f>IF(D27=0,0,D$11*(10-$J$36)/10)</f>
        <v>0</v>
      </c>
      <c r="E55" s="170">
        <f>IF(D27=0,0,E$11*(10-$J$36)/10)</f>
        <v>0</v>
      </c>
      <c r="F55" s="171">
        <f>$AH27*(10-$J$36)/10</f>
        <v>0</v>
      </c>
      <c r="G55" s="172"/>
      <c r="H55" s="171">
        <f>IF(D27=0,0,H$11*(10-$J$36)/10)</f>
        <v>0</v>
      </c>
      <c r="I55" s="172"/>
      <c r="J55" s="160">
        <f>SUM(D55:F57)</f>
        <v>0</v>
      </c>
      <c r="K55" s="161"/>
      <c r="L55" s="161"/>
      <c r="M55" s="39"/>
      <c r="N55" s="7"/>
      <c r="O55" s="7"/>
      <c r="P55" s="7"/>
      <c r="Q55" s="7"/>
      <c r="R55" s="7"/>
    </row>
    <row r="56" spans="1:37" ht="9" customHeight="1" x14ac:dyDescent="0.2">
      <c r="C56" s="162"/>
      <c r="D56" s="170"/>
      <c r="E56" s="170"/>
      <c r="F56" s="173"/>
      <c r="G56" s="174"/>
      <c r="H56" s="173"/>
      <c r="I56" s="174"/>
      <c r="J56" s="165"/>
      <c r="K56" s="161"/>
      <c r="L56" s="161"/>
      <c r="M56" s="39"/>
      <c r="N56" s="7"/>
      <c r="O56" s="7"/>
      <c r="P56" s="7"/>
      <c r="Q56" s="7"/>
      <c r="R56" s="7"/>
    </row>
    <row r="57" spans="1:37" ht="18.75" customHeight="1" thickBot="1" x14ac:dyDescent="0.25">
      <c r="C57" s="109" t="s">
        <v>31</v>
      </c>
      <c r="D57" s="170"/>
      <c r="E57" s="170"/>
      <c r="F57" s="175"/>
      <c r="G57" s="176"/>
      <c r="H57" s="175"/>
      <c r="I57" s="176"/>
      <c r="J57" s="169"/>
      <c r="K57" s="177"/>
      <c r="L57" s="177"/>
      <c r="M57" s="39"/>
      <c r="N57" s="7"/>
      <c r="O57" s="7"/>
      <c r="P57" s="7"/>
      <c r="Q57" s="7"/>
      <c r="R57" s="7"/>
    </row>
    <row r="58" spans="1:37" ht="12" hidden="1" customHeight="1" thickBot="1" x14ac:dyDescent="0.25">
      <c r="C58" s="178" t="s">
        <v>29</v>
      </c>
      <c r="D58" s="179">
        <f>ROUNDDOWN(SUM(D46:D57),-1)</f>
        <v>0</v>
      </c>
      <c r="E58" s="179">
        <f t="shared" ref="E58:F58" si="19">ROUNDDOWN(SUM(E46:E57),-1)</f>
        <v>0</v>
      </c>
      <c r="F58" s="179">
        <f t="shared" si="19"/>
        <v>0</v>
      </c>
      <c r="G58" s="179"/>
      <c r="H58" s="179">
        <f t="shared" ref="H58" si="20">ROUNDDOWN(SUM(H46:H57),-1)</f>
        <v>0</v>
      </c>
      <c r="I58" s="179"/>
      <c r="J58" s="180" t="s">
        <v>40</v>
      </c>
      <c r="K58" s="181"/>
      <c r="L58" s="181"/>
      <c r="M58" s="40"/>
      <c r="N58" s="7"/>
      <c r="O58" s="7"/>
      <c r="P58" s="7"/>
      <c r="Q58" s="7"/>
      <c r="R58" s="7"/>
    </row>
    <row r="59" spans="1:37" ht="12" customHeight="1" x14ac:dyDescent="0.2">
      <c r="C59" s="182" t="s">
        <v>52</v>
      </c>
      <c r="D59" s="183">
        <f>IF(D58&lt;=D62,D58,D62)</f>
        <v>0</v>
      </c>
      <c r="E59" s="184">
        <f>IF(E58&lt;=E62,E58,E62)</f>
        <v>0</v>
      </c>
      <c r="F59" s="185">
        <f>IF(F58&lt;=F62,F58,F62)</f>
        <v>0</v>
      </c>
      <c r="G59" s="186"/>
      <c r="H59" s="185">
        <f>IF(H58&lt;=H62,H58,H62)</f>
        <v>0</v>
      </c>
      <c r="I59" s="186"/>
      <c r="J59" s="187">
        <f>IF(SUM(D59:I61)&lt;=J62,SUM(D59:I61),J62)</f>
        <v>0</v>
      </c>
      <c r="K59" s="188"/>
      <c r="L59" s="188"/>
      <c r="M59" s="41"/>
      <c r="N59" s="7"/>
      <c r="O59" s="7"/>
      <c r="P59" s="7"/>
      <c r="Q59" s="7"/>
      <c r="R59" s="7"/>
      <c r="S59" s="42"/>
      <c r="T59" s="42"/>
      <c r="X59" s="42"/>
      <c r="Y59" s="42"/>
      <c r="AD59" s="42"/>
      <c r="AE59" s="42"/>
    </row>
    <row r="60" spans="1:37" ht="12" customHeight="1" x14ac:dyDescent="0.2">
      <c r="C60" s="189"/>
      <c r="D60" s="190"/>
      <c r="E60" s="191"/>
      <c r="F60" s="192"/>
      <c r="G60" s="193"/>
      <c r="H60" s="192"/>
      <c r="I60" s="193"/>
      <c r="J60" s="194"/>
      <c r="K60" s="188"/>
      <c r="L60" s="188"/>
      <c r="M60" s="41"/>
      <c r="N60" s="7"/>
      <c r="O60" s="7"/>
      <c r="P60" s="7"/>
      <c r="Q60" s="7"/>
      <c r="R60" s="7"/>
    </row>
    <row r="61" spans="1:37" ht="12" customHeight="1" thickBot="1" x14ac:dyDescent="0.25">
      <c r="C61" s="195"/>
      <c r="D61" s="196"/>
      <c r="E61" s="197"/>
      <c r="F61" s="198"/>
      <c r="G61" s="199"/>
      <c r="H61" s="198"/>
      <c r="I61" s="199"/>
      <c r="J61" s="200"/>
      <c r="K61" s="188"/>
      <c r="L61" s="188"/>
      <c r="M61" s="41"/>
      <c r="N61" s="7"/>
      <c r="O61" s="7"/>
      <c r="P61" s="7"/>
      <c r="Q61" s="7"/>
    </row>
    <row r="62" spans="1:37" s="38" customFormat="1" ht="18.75" customHeight="1" x14ac:dyDescent="0.2">
      <c r="A62" s="142"/>
      <c r="B62" s="73"/>
      <c r="C62" s="201" t="s">
        <v>38</v>
      </c>
      <c r="D62" s="202" t="str">
        <f>IF(D58=0,"",D12)</f>
        <v/>
      </c>
      <c r="E62" s="202" t="str">
        <f>IF(E58=0,"",E12)</f>
        <v/>
      </c>
      <c r="F62" s="203" t="str">
        <f>IF(F58=0,"",F12)</f>
        <v/>
      </c>
      <c r="G62" s="204"/>
      <c r="H62" s="203" t="str">
        <f>IF(H58=0,"",H12)</f>
        <v/>
      </c>
      <c r="I62" s="204"/>
      <c r="J62" s="205">
        <f>SUM(D62:F62)</f>
        <v>0</v>
      </c>
      <c r="K62" s="206"/>
      <c r="L62" s="207"/>
      <c r="M62" s="43"/>
      <c r="N62" s="7"/>
      <c r="O62" s="2"/>
      <c r="P62" s="2"/>
      <c r="Q62" s="2"/>
      <c r="R62" s="7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s="38" customFormat="1" ht="18.75" customHeight="1" x14ac:dyDescent="0.2">
      <c r="A63" s="142"/>
      <c r="B63" s="142"/>
      <c r="C63" s="208" t="s">
        <v>39</v>
      </c>
      <c r="D63" s="209" t="str">
        <f>IF(D58&lt;D62,"0円",D58-D62)</f>
        <v>0円</v>
      </c>
      <c r="E63" s="209" t="str">
        <f>IF(E58&lt;E62,"0円",E58-E62)</f>
        <v>0円</v>
      </c>
      <c r="F63" s="210" t="str">
        <f>IF(F58&lt;F62,"0円",F58-F62)</f>
        <v>0円</v>
      </c>
      <c r="G63" s="211"/>
      <c r="H63" s="210" t="str">
        <f>IF(H58&lt;H62,"0円",H58-H62)</f>
        <v>0円</v>
      </c>
      <c r="I63" s="211"/>
      <c r="J63" s="209">
        <f>SUM(D63:F63)</f>
        <v>0</v>
      </c>
      <c r="K63" s="212"/>
      <c r="L63" s="213"/>
      <c r="M63" s="44"/>
      <c r="N63" s="2"/>
      <c r="O63" s="2"/>
      <c r="P63" s="2"/>
      <c r="Q63" s="2"/>
      <c r="R63" s="2"/>
    </row>
    <row r="64" spans="1:37" ht="33" customHeight="1" thickBot="1" x14ac:dyDescent="0.25">
      <c r="B64" s="142"/>
      <c r="C64" s="214" t="s">
        <v>53</v>
      </c>
      <c r="D64" s="214"/>
      <c r="E64" s="214"/>
      <c r="F64" s="214"/>
      <c r="G64" s="215"/>
      <c r="H64" s="215"/>
      <c r="I64" s="215"/>
      <c r="J64" s="216"/>
      <c r="K64" s="216"/>
      <c r="L64" s="216"/>
      <c r="M64" s="45"/>
      <c r="O64" s="7"/>
      <c r="P64" s="7"/>
      <c r="Q64" s="7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</row>
    <row r="65" spans="3:18" ht="11.25" customHeight="1" x14ac:dyDescent="0.2">
      <c r="D65" s="94"/>
      <c r="E65" s="217" t="s">
        <v>44</v>
      </c>
      <c r="F65" s="218"/>
      <c r="G65" s="219"/>
      <c r="H65" s="220"/>
      <c r="I65" s="220"/>
      <c r="J65" s="221">
        <f>ROUND(J59/12,0)</f>
        <v>0</v>
      </c>
      <c r="K65" s="222"/>
      <c r="L65" s="222"/>
      <c r="M65" s="46"/>
      <c r="N65" s="7"/>
      <c r="O65" s="7"/>
      <c r="P65" s="7"/>
      <c r="Q65" s="7"/>
      <c r="R65" s="7"/>
    </row>
    <row r="66" spans="3:18" ht="11.25" customHeight="1" x14ac:dyDescent="0.2">
      <c r="D66" s="94"/>
      <c r="E66" s="223"/>
      <c r="F66" s="224"/>
      <c r="G66" s="225"/>
      <c r="H66" s="226"/>
      <c r="I66" s="226"/>
      <c r="J66" s="227"/>
      <c r="K66" s="222"/>
      <c r="L66" s="222"/>
      <c r="M66" s="46"/>
      <c r="N66" s="7"/>
      <c r="O66" s="7"/>
      <c r="P66" s="7"/>
      <c r="Q66" s="7"/>
      <c r="R66" s="7"/>
    </row>
    <row r="67" spans="3:18" ht="12.75" customHeight="1" thickBot="1" x14ac:dyDescent="0.25">
      <c r="D67" s="94"/>
      <c r="E67" s="228" t="s">
        <v>32</v>
      </c>
      <c r="F67" s="229"/>
      <c r="G67" s="230"/>
      <c r="H67" s="231"/>
      <c r="I67" s="231"/>
      <c r="J67" s="232"/>
      <c r="K67" s="222"/>
      <c r="L67" s="222"/>
      <c r="M67" s="46"/>
      <c r="N67" s="7"/>
      <c r="O67" s="7"/>
      <c r="P67" s="7"/>
      <c r="Q67" s="7"/>
      <c r="R67" s="7"/>
    </row>
    <row r="68" spans="3:18" ht="11.25" customHeight="1" x14ac:dyDescent="0.2">
      <c r="D68" s="94"/>
      <c r="E68" s="217" t="s">
        <v>45</v>
      </c>
      <c r="F68" s="218"/>
      <c r="G68" s="219"/>
      <c r="H68" s="220"/>
      <c r="I68" s="220"/>
      <c r="J68" s="221">
        <f>ROUND(J59/9,)</f>
        <v>0</v>
      </c>
      <c r="K68" s="222"/>
      <c r="L68" s="222"/>
      <c r="M68" s="46"/>
      <c r="N68" s="7"/>
      <c r="O68" s="7"/>
      <c r="P68" s="7"/>
      <c r="Q68" s="7"/>
      <c r="R68" s="7"/>
    </row>
    <row r="69" spans="3:18" ht="11.25" customHeight="1" x14ac:dyDescent="0.2">
      <c r="D69" s="94"/>
      <c r="E69" s="223"/>
      <c r="F69" s="224"/>
      <c r="G69" s="225"/>
      <c r="H69" s="226"/>
      <c r="I69" s="226"/>
      <c r="J69" s="227"/>
      <c r="K69" s="222"/>
      <c r="L69" s="222"/>
      <c r="M69" s="46"/>
      <c r="N69" s="7"/>
      <c r="O69" s="7"/>
      <c r="P69" s="7"/>
      <c r="Q69" s="7"/>
      <c r="R69" s="7"/>
    </row>
    <row r="70" spans="3:18" ht="12.75" customHeight="1" thickBot="1" x14ac:dyDescent="0.25">
      <c r="D70" s="94"/>
      <c r="E70" s="228" t="s">
        <v>33</v>
      </c>
      <c r="F70" s="229"/>
      <c r="G70" s="230"/>
      <c r="H70" s="231"/>
      <c r="I70" s="231"/>
      <c r="J70" s="232"/>
      <c r="K70" s="222"/>
      <c r="L70" s="222"/>
      <c r="M70" s="46"/>
      <c r="N70" s="7"/>
      <c r="R70" s="7"/>
    </row>
    <row r="71" spans="3:18" x14ac:dyDescent="0.2">
      <c r="J71" s="233" t="s">
        <v>69</v>
      </c>
      <c r="K71" s="233"/>
      <c r="L71" s="233"/>
      <c r="M71" s="47"/>
    </row>
    <row r="73" spans="3:18" hidden="1" x14ac:dyDescent="0.2"/>
    <row r="74" spans="3:18" hidden="1" x14ac:dyDescent="0.2">
      <c r="C74" s="234" t="s">
        <v>28</v>
      </c>
    </row>
    <row r="75" spans="3:18" hidden="1" x14ac:dyDescent="0.2">
      <c r="C75" s="234"/>
    </row>
    <row r="76" spans="3:18" hidden="1" x14ac:dyDescent="0.2">
      <c r="C76" s="234" t="s">
        <v>20</v>
      </c>
    </row>
    <row r="77" spans="3:18" hidden="1" x14ac:dyDescent="0.2">
      <c r="C77" s="234" t="s">
        <v>21</v>
      </c>
    </row>
    <row r="78" spans="3:18" hidden="1" x14ac:dyDescent="0.2"/>
    <row r="79" spans="3:18" hidden="1" x14ac:dyDescent="0.2">
      <c r="C79" s="234" t="s">
        <v>77</v>
      </c>
    </row>
    <row r="80" spans="3:18" hidden="1" x14ac:dyDescent="0.2">
      <c r="C80" s="234"/>
    </row>
    <row r="81" spans="3:3" hidden="1" x14ac:dyDescent="0.2">
      <c r="C81" s="234" t="s">
        <v>78</v>
      </c>
    </row>
    <row r="82" spans="3:3" hidden="1" x14ac:dyDescent="0.2">
      <c r="C82" s="234" t="s">
        <v>79</v>
      </c>
    </row>
    <row r="83" spans="3:3" hidden="1" x14ac:dyDescent="0.2"/>
    <row r="84" spans="3:3" hidden="1" x14ac:dyDescent="0.2"/>
  </sheetData>
  <sheetProtection algorithmName="SHA-512" hashValue="1Mt4hvdVRhrq4XONNx+zVAjA9E0fzDTQEENQA++Z2PlZ1ZdRIdrimFI+Yvfutd5c6AY3OtufwaeyPyb3RdV45w==" saltValue="bvYawctxnOfSA6r8dBdHYQ==" spinCount="100000" sheet="1" objects="1" scenarios="1"/>
  <mergeCells count="98">
    <mergeCell ref="AJ17:AJ18"/>
    <mergeCell ref="E35:I35"/>
    <mergeCell ref="F36:I36"/>
    <mergeCell ref="AJ14:AP14"/>
    <mergeCell ref="AK17:AP17"/>
    <mergeCell ref="H55:I57"/>
    <mergeCell ref="H59:I61"/>
    <mergeCell ref="H62:I62"/>
    <mergeCell ref="H63:I63"/>
    <mergeCell ref="F37:I37"/>
    <mergeCell ref="F38:I38"/>
    <mergeCell ref="H43:I43"/>
    <mergeCell ref="H45:I45"/>
    <mergeCell ref="H46:I48"/>
    <mergeCell ref="H49:I51"/>
    <mergeCell ref="H52:I54"/>
    <mergeCell ref="F49:G51"/>
    <mergeCell ref="F46:G48"/>
    <mergeCell ref="F59:G61"/>
    <mergeCell ref="F63:G63"/>
    <mergeCell ref="F62:G62"/>
    <mergeCell ref="H9:I9"/>
    <mergeCell ref="H10:I10"/>
    <mergeCell ref="H11:I11"/>
    <mergeCell ref="H12:I12"/>
    <mergeCell ref="H17:I17"/>
    <mergeCell ref="C64:F64"/>
    <mergeCell ref="J65:J67"/>
    <mergeCell ref="J68:J70"/>
    <mergeCell ref="C55:C56"/>
    <mergeCell ref="D55:D57"/>
    <mergeCell ref="E55:E57"/>
    <mergeCell ref="J55:J57"/>
    <mergeCell ref="C59:C61"/>
    <mergeCell ref="D59:D61"/>
    <mergeCell ref="E59:E61"/>
    <mergeCell ref="J59:J61"/>
    <mergeCell ref="F55:G57"/>
    <mergeCell ref="E70:G70"/>
    <mergeCell ref="E68:G69"/>
    <mergeCell ref="E67:G67"/>
    <mergeCell ref="E65:G66"/>
    <mergeCell ref="C52:C53"/>
    <mergeCell ref="D52:D54"/>
    <mergeCell ref="E52:E54"/>
    <mergeCell ref="J52:J54"/>
    <mergeCell ref="C43:D43"/>
    <mergeCell ref="C46:C47"/>
    <mergeCell ref="D46:D48"/>
    <mergeCell ref="E46:E48"/>
    <mergeCell ref="J46:J48"/>
    <mergeCell ref="F45:G45"/>
    <mergeCell ref="F43:G43"/>
    <mergeCell ref="C49:C50"/>
    <mergeCell ref="D49:D51"/>
    <mergeCell ref="E49:E51"/>
    <mergeCell ref="J49:J51"/>
    <mergeCell ref="F52:G54"/>
    <mergeCell ref="C35:D35"/>
    <mergeCell ref="C36:D38"/>
    <mergeCell ref="J36:J38"/>
    <mergeCell ref="C41:D41"/>
    <mergeCell ref="C42:D42"/>
    <mergeCell ref="F42:G42"/>
    <mergeCell ref="F41:G41"/>
    <mergeCell ref="H41:I41"/>
    <mergeCell ref="H42:I42"/>
    <mergeCell ref="R11:U12"/>
    <mergeCell ref="J12:L12"/>
    <mergeCell ref="S14:W14"/>
    <mergeCell ref="AC14:AH14"/>
    <mergeCell ref="C17:C18"/>
    <mergeCell ref="D17:D18"/>
    <mergeCell ref="E17:E18"/>
    <mergeCell ref="R17:R18"/>
    <mergeCell ref="S17:W17"/>
    <mergeCell ref="X17:AB17"/>
    <mergeCell ref="AC17:AH17"/>
    <mergeCell ref="F17:G17"/>
    <mergeCell ref="X14:AB14"/>
    <mergeCell ref="F12:G12"/>
    <mergeCell ref="F11:G11"/>
    <mergeCell ref="J9:L9"/>
    <mergeCell ref="P17:P21"/>
    <mergeCell ref="P23:P24"/>
    <mergeCell ref="D1:L1"/>
    <mergeCell ref="B3:L3"/>
    <mergeCell ref="B4:L4"/>
    <mergeCell ref="J7:L7"/>
    <mergeCell ref="J8:L8"/>
    <mergeCell ref="J10:L10"/>
    <mergeCell ref="J11:L11"/>
    <mergeCell ref="F7:G7"/>
    <mergeCell ref="F10:G10"/>
    <mergeCell ref="F9:G9"/>
    <mergeCell ref="F8:G8"/>
    <mergeCell ref="H7:I7"/>
    <mergeCell ref="H8:I8"/>
  </mergeCells>
  <phoneticPr fontId="2"/>
  <dataValidations count="2">
    <dataValidation type="list" allowBlank="1" showInputMessage="1" showErrorMessage="1" sqref="D19:D26" xr:uid="{00000000-0002-0000-0000-000000000000}">
      <formula1>$C$75:$C$77</formula1>
    </dataValidation>
    <dataValidation type="list" allowBlank="1" showInputMessage="1" showErrorMessage="1" sqref="F19:G26" xr:uid="{00000000-0002-0000-0000-000001000000}">
      <formula1>$C$80:$C$82</formula1>
    </dataValidation>
  </dataValidations>
  <pageMargins left="0.78740157480314965" right="0.70866141732283472" top="0.74803149606299213" bottom="0.55118110236220474" header="0.31496062992125984" footer="0.31496062992125984"/>
  <pageSetup paperSize="9" scale="65" orientation="portrait" r:id="rId1"/>
  <headerFooter>
    <oddHeader>&amp;R&amp;D 試算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R8年度試算</vt:lpstr>
      <vt:lpstr>'R8年度試算'!Print_Area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嶋田　有甫</cp:lastModifiedBy>
  <cp:lastPrinted>2026-07-14T07:21:53Z</cp:lastPrinted>
  <dcterms:created xsi:type="dcterms:W3CDTF">2020-01-28T00:47:08Z</dcterms:created>
  <dcterms:modified xsi:type="dcterms:W3CDTF">2026-08-23T23:24:49Z</dcterms:modified>
</cp:coreProperties>
</file>